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G:\Mit drev\Bestyrelse\Stiftelse og generalforsamlinger\"/>
    </mc:Choice>
  </mc:AlternateContent>
  <bookViews>
    <workbookView xWindow="0" yWindow="0" windowWidth="20490" windowHeight="7530"/>
  </bookViews>
  <sheets>
    <sheet name="Finansrapport" sheetId="3" r:id="rId1"/>
    <sheet name="Input af finansdata" sheetId="1" r:id="rId2"/>
    <sheet name="Indstillinger for Nøglemålinger" sheetId="4" r:id="rId3"/>
    <sheet name="Transaktioner" sheetId="5" r:id="rId4"/>
    <sheet name="Beregninger" sheetId="2" state="hidden" r:id="rId5"/>
  </sheets>
  <definedNames>
    <definedName name="_xlnm._FilterDatabase" localSheetId="3" hidden="1">Transaktioner!$A$1:$G$1</definedName>
    <definedName name="_xlnm.Print_Area" localSheetId="0">Finansrapport!$A$1:$M$40</definedName>
    <definedName name="ValgtÅr">Finansrapport!$K$2</definedName>
    <definedName name="VisMålepunkter">OFFSET('Input af finansdata'!$B$6:$B$30,0,0,COUNTA('Input af finansdata'!$B$6:$B$30))</definedName>
    <definedName name="VisÅr">OFFSET('Input af finansdata'!$B$5:$I$5,0,1,1,COUNTA('Input af finansdata'!$B$5:$I$5)-1)</definedName>
    <definedName name="År">Beregninger!$I$6</definedName>
  </definedNames>
  <calcPr calcId="171027"/>
</workbook>
</file>

<file path=xl/calcChain.xml><?xml version="1.0" encoding="utf-8"?>
<calcChain xmlns="http://schemas.openxmlformats.org/spreadsheetml/2006/main">
  <c r="C42" i="5" l="1"/>
  <c r="C41" i="5"/>
  <c r="C29" i="5"/>
  <c r="C23" i="5"/>
  <c r="C9" i="5"/>
  <c r="I7" i="1"/>
  <c r="H7" i="1"/>
  <c r="H8" i="1" s="1"/>
  <c r="H11" i="1" s="1"/>
  <c r="H13" i="1" s="1"/>
  <c r="I8" i="1" l="1"/>
  <c r="I11" i="1" s="1"/>
  <c r="I13" i="1" s="1"/>
  <c r="E9" i="4"/>
  <c r="E8" i="4"/>
  <c r="E7" i="4"/>
  <c r="E6" i="4"/>
  <c r="E5" i="4"/>
  <c r="F15" i="3"/>
  <c r="D15" i="3"/>
  <c r="B31" i="2"/>
  <c r="B32" i="3"/>
  <c r="F32" i="3"/>
  <c r="B39" i="2"/>
  <c r="D39" i="2"/>
  <c r="G39" i="2"/>
  <c r="B38" i="2"/>
  <c r="E38" i="2"/>
  <c r="B37" i="2"/>
  <c r="G37" i="2"/>
  <c r="B36" i="2"/>
  <c r="E36" i="2"/>
  <c r="B35" i="2"/>
  <c r="G35" i="2"/>
  <c r="B34" i="2"/>
  <c r="E34" i="2"/>
  <c r="B33" i="2"/>
  <c r="G33" i="2"/>
  <c r="B32" i="2"/>
  <c r="E32" i="2"/>
  <c r="D31" i="2"/>
  <c r="G31" i="2"/>
  <c r="B30" i="2"/>
  <c r="E30" i="2"/>
  <c r="B29" i="2"/>
  <c r="G29" i="2"/>
  <c r="B28" i="2"/>
  <c r="B29" i="3"/>
  <c r="B27" i="2"/>
  <c r="B28" i="3"/>
  <c r="B26" i="2"/>
  <c r="B27" i="3"/>
  <c r="B25" i="2"/>
  <c r="B26" i="3"/>
  <c r="B24" i="2"/>
  <c r="B25" i="3"/>
  <c r="B23" i="2"/>
  <c r="B24" i="3"/>
  <c r="B22" i="2"/>
  <c r="B23" i="3"/>
  <c r="B21" i="2"/>
  <c r="B22" i="3"/>
  <c r="B20" i="2"/>
  <c r="B21" i="3"/>
  <c r="B19" i="2"/>
  <c r="B20" i="3"/>
  <c r="B18" i="2"/>
  <c r="B19" i="3"/>
  <c r="B17" i="2"/>
  <c r="B18" i="3"/>
  <c r="B16" i="2"/>
  <c r="B17" i="3"/>
  <c r="B15" i="2"/>
  <c r="B16" i="3"/>
  <c r="B11" i="2"/>
  <c r="A11" i="2"/>
  <c r="B12" i="2"/>
  <c r="J7" i="3"/>
  <c r="H7" i="3"/>
  <c r="B10" i="2"/>
  <c r="F7" i="3"/>
  <c r="B9" i="2"/>
  <c r="D7" i="3"/>
  <c r="B8" i="2"/>
  <c r="B7" i="3"/>
  <c r="B36" i="3"/>
  <c r="F36" i="3"/>
  <c r="B40" i="3"/>
  <c r="F40" i="3"/>
  <c r="D35" i="2"/>
  <c r="B34" i="3"/>
  <c r="F34" i="3"/>
  <c r="A8" i="2"/>
  <c r="A12" i="2"/>
  <c r="D29" i="2"/>
  <c r="D37" i="2"/>
  <c r="D32" i="3"/>
  <c r="H32" i="3" s="1"/>
  <c r="D36" i="3"/>
  <c r="B30" i="3"/>
  <c r="B38" i="3"/>
  <c r="A9" i="2"/>
  <c r="B31" i="3"/>
  <c r="B35" i="3"/>
  <c r="B39" i="3"/>
  <c r="A10" i="2"/>
  <c r="D33" i="2"/>
  <c r="B33" i="3"/>
  <c r="F33" i="3"/>
  <c r="B37" i="3"/>
  <c r="F37" i="3"/>
  <c r="D40" i="3"/>
  <c r="F30" i="2"/>
  <c r="F32" i="2"/>
  <c r="F34" i="2"/>
  <c r="F36" i="2"/>
  <c r="F38" i="2"/>
  <c r="E29" i="2"/>
  <c r="C30" i="2"/>
  <c r="G30" i="2"/>
  <c r="E31" i="2"/>
  <c r="C32" i="2"/>
  <c r="G32" i="2"/>
  <c r="E33" i="2"/>
  <c r="C34" i="2"/>
  <c r="G34" i="2"/>
  <c r="E35" i="2"/>
  <c r="C36" i="2"/>
  <c r="G36" i="2"/>
  <c r="E37" i="2"/>
  <c r="C38" i="2"/>
  <c r="G38" i="2"/>
  <c r="E39" i="2"/>
  <c r="F29" i="2"/>
  <c r="D30" i="2"/>
  <c r="F31" i="2"/>
  <c r="D32" i="2"/>
  <c r="F33" i="2"/>
  <c r="D34" i="2"/>
  <c r="D38" i="2"/>
  <c r="F39" i="2"/>
  <c r="F35" i="2"/>
  <c r="D36" i="2"/>
  <c r="F37" i="2"/>
  <c r="C29" i="2"/>
  <c r="C31" i="2"/>
  <c r="C33" i="2"/>
  <c r="C35" i="2"/>
  <c r="C37" i="2"/>
  <c r="C39" i="2"/>
  <c r="D33" i="3"/>
  <c r="D34" i="3"/>
  <c r="D39" i="3"/>
  <c r="F39" i="3"/>
  <c r="F38" i="3"/>
  <c r="D38" i="3"/>
  <c r="D35" i="3"/>
  <c r="F35" i="3"/>
  <c r="H35" i="3" s="1"/>
  <c r="F30" i="3"/>
  <c r="D30" i="3"/>
  <c r="D37" i="3"/>
  <c r="D31" i="3"/>
  <c r="H31" i="3" s="1"/>
  <c r="F31" i="3"/>
  <c r="A32" i="2"/>
  <c r="A33" i="2"/>
  <c r="A34" i="2"/>
  <c r="A35" i="2"/>
  <c r="A36" i="2"/>
  <c r="A37" i="2"/>
  <c r="A38" i="2"/>
  <c r="A39" i="2"/>
  <c r="A29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30" i="2"/>
  <c r="A31" i="2"/>
  <c r="A15" i="2"/>
  <c r="C3" i="2"/>
  <c r="C4" i="2" s="1"/>
  <c r="D4" i="2" s="1"/>
  <c r="H33" i="3"/>
  <c r="H36" i="3"/>
  <c r="H39" i="3"/>
  <c r="H30" i="3"/>
  <c r="H37" i="3"/>
  <c r="H34" i="3"/>
  <c r="H38" i="3"/>
  <c r="H40" i="3"/>
  <c r="G7" i="2" l="1"/>
  <c r="D3" i="2"/>
  <c r="G6" i="2" l="1"/>
  <c r="F7" i="2"/>
  <c r="F6" i="2" l="1"/>
  <c r="E7" i="2"/>
  <c r="G10" i="2"/>
  <c r="G28" i="2"/>
  <c r="D29" i="3" s="1"/>
  <c r="G11" i="2"/>
  <c r="H8" i="3" s="1"/>
  <c r="G17" i="2"/>
  <c r="D18" i="3" s="1"/>
  <c r="G20" i="2"/>
  <c r="D21" i="3" s="1"/>
  <c r="G9" i="2"/>
  <c r="G27" i="2"/>
  <c r="D28" i="3" s="1"/>
  <c r="G26" i="2"/>
  <c r="D27" i="3" s="1"/>
  <c r="G8" i="2"/>
  <c r="B8" i="3" s="1"/>
  <c r="G16" i="2"/>
  <c r="D17" i="3" s="1"/>
  <c r="G12" i="2"/>
  <c r="G23" i="2"/>
  <c r="D24" i="3" s="1"/>
  <c r="G15" i="2"/>
  <c r="D16" i="3" s="1"/>
  <c r="G22" i="2"/>
  <c r="D23" i="3" s="1"/>
  <c r="G25" i="2"/>
  <c r="D26" i="3" s="1"/>
  <c r="G19" i="2"/>
  <c r="D20" i="3" s="1"/>
  <c r="G24" i="2"/>
  <c r="D25" i="3" s="1"/>
  <c r="G18" i="2"/>
  <c r="D19" i="3" s="1"/>
  <c r="G21" i="2"/>
  <c r="D22" i="3" s="1"/>
  <c r="D8" i="3" l="1"/>
  <c r="F8" i="3"/>
  <c r="E6" i="2"/>
  <c r="D7" i="2"/>
  <c r="J8" i="3"/>
  <c r="F10" i="2"/>
  <c r="H10" i="2" s="1"/>
  <c r="F9" i="3" s="1"/>
  <c r="F27" i="2"/>
  <c r="F28" i="3" s="1"/>
  <c r="H28" i="3" s="1"/>
  <c r="F11" i="2"/>
  <c r="H11" i="2" s="1"/>
  <c r="H9" i="3" s="1"/>
  <c r="F24" i="2"/>
  <c r="F25" i="3" s="1"/>
  <c r="H25" i="3" s="1"/>
  <c r="F26" i="2"/>
  <c r="F27" i="3" s="1"/>
  <c r="H27" i="3" s="1"/>
  <c r="F9" i="2"/>
  <c r="H9" i="2" s="1"/>
  <c r="D9" i="3" s="1"/>
  <c r="F28" i="2"/>
  <c r="F29" i="3" s="1"/>
  <c r="H29" i="3" s="1"/>
  <c r="F23" i="2"/>
  <c r="F24" i="3" s="1"/>
  <c r="H24" i="3" s="1"/>
  <c r="F8" i="2"/>
  <c r="H8" i="2" s="1"/>
  <c r="B9" i="3" s="1"/>
  <c r="F22" i="2"/>
  <c r="F23" i="3" s="1"/>
  <c r="H23" i="3" s="1"/>
  <c r="F20" i="2"/>
  <c r="F21" i="3" s="1"/>
  <c r="H21" i="3" s="1"/>
  <c r="F19" i="2"/>
  <c r="F20" i="3" s="1"/>
  <c r="H20" i="3" s="1"/>
  <c r="F18" i="2"/>
  <c r="F19" i="3" s="1"/>
  <c r="H19" i="3" s="1"/>
  <c r="F17" i="2"/>
  <c r="F18" i="3" s="1"/>
  <c r="H18" i="3" s="1"/>
  <c r="F25" i="2"/>
  <c r="F26" i="3" s="1"/>
  <c r="H26" i="3" s="1"/>
  <c r="F15" i="2"/>
  <c r="F16" i="3" s="1"/>
  <c r="H16" i="3" s="1"/>
  <c r="F12" i="2"/>
  <c r="H12" i="2" s="1"/>
  <c r="J9" i="3" s="1"/>
  <c r="F16" i="2"/>
  <c r="F17" i="3" s="1"/>
  <c r="H17" i="3" s="1"/>
  <c r="F21" i="2"/>
  <c r="F22" i="3" s="1"/>
  <c r="H22" i="3" s="1"/>
  <c r="D6" i="2" l="1"/>
  <c r="C7" i="2"/>
  <c r="C6" i="2" s="1"/>
  <c r="E8" i="2"/>
  <c r="E9" i="2"/>
  <c r="E20" i="2"/>
  <c r="E23" i="2"/>
  <c r="E24" i="2"/>
  <c r="E12" i="2"/>
  <c r="E19" i="2"/>
  <c r="E25" i="2"/>
  <c r="E15" i="2"/>
  <c r="E18" i="2"/>
  <c r="E11" i="2"/>
  <c r="E22" i="2"/>
  <c r="E21" i="2"/>
  <c r="E28" i="2"/>
  <c r="E17" i="2"/>
  <c r="E16" i="2"/>
  <c r="E27" i="2"/>
  <c r="E10" i="2"/>
  <c r="E26" i="2"/>
  <c r="C10" i="2" l="1"/>
  <c r="C19" i="2"/>
  <c r="C23" i="2"/>
  <c r="C22" i="2"/>
  <c r="C20" i="2"/>
  <c r="I6" i="2"/>
  <c r="I15" i="3" s="1"/>
  <c r="C25" i="2"/>
  <c r="C24" i="2"/>
  <c r="C11" i="2"/>
  <c r="C9" i="2"/>
  <c r="C21" i="2"/>
  <c r="C16" i="2"/>
  <c r="C12" i="2"/>
  <c r="C28" i="2"/>
  <c r="C15" i="2"/>
  <c r="C27" i="2"/>
  <c r="C26" i="2"/>
  <c r="C8" i="2"/>
  <c r="C17" i="2"/>
  <c r="C18" i="2"/>
  <c r="D8" i="2"/>
  <c r="D21" i="2"/>
  <c r="D20" i="2"/>
  <c r="D27" i="2"/>
  <c r="D23" i="2"/>
  <c r="D17" i="2"/>
  <c r="D16" i="2"/>
  <c r="D22" i="2"/>
  <c r="D12" i="2"/>
  <c r="D26" i="2"/>
  <c r="D28" i="2"/>
  <c r="D10" i="2"/>
  <c r="D11" i="2"/>
  <c r="D19" i="2"/>
  <c r="D25" i="2"/>
  <c r="D9" i="2"/>
  <c r="D18" i="2"/>
  <c r="D24" i="2"/>
  <c r="D15" i="2"/>
</calcChain>
</file>

<file path=xl/sharedStrings.xml><?xml version="1.0" encoding="utf-8"?>
<sst xmlns="http://schemas.openxmlformats.org/spreadsheetml/2006/main" count="208" uniqueCount="113">
  <si>
    <t>ÅRSREGNSKAB</t>
  </si>
  <si>
    <t>NØGLEMÅLINGER</t>
  </si>
  <si>
    <t>ALLE MÅLEPUNKTER</t>
  </si>
  <si>
    <t>MÅLEPUNKTER</t>
  </si>
  <si>
    <t>Klik for at ændre rapporten Nøglemålinger</t>
  </si>
  <si>
    <t>Du må ikke ændre nedenstående oplysninger. Klik for at angive finansdata</t>
  </si>
  <si>
    <t>% ÆNDRING</t>
  </si>
  <si>
    <t>Vælg rapportår i celle L2</t>
  </si>
  <si>
    <t>Markér arket Input af finansdata for at redigere data</t>
  </si>
  <si>
    <t>ANGIV DINE FINANSDATA</t>
  </si>
  <si>
    <t xml:space="preserve"> DU KAN DEFINERE OP TIL 25 NØGLEMÅLINGER FOR 7 ÅR</t>
  </si>
  <si>
    <t xml:space="preserve"> Klik for at få vist Finansrapport</t>
  </si>
  <si>
    <t>NAVN PÅ MÅLEPUNKT</t>
  </si>
  <si>
    <t>INDTÆGTER</t>
  </si>
  <si>
    <t>DRIFTSUDGIFTER</t>
  </si>
  <si>
    <t>DRIFTSRESULTAT</t>
  </si>
  <si>
    <t>AFSKRIVNINGER</t>
  </si>
  <si>
    <t>RENTER</t>
  </si>
  <si>
    <t>NETTOOVERSKUD</t>
  </si>
  <si>
    <t>MOMS</t>
  </si>
  <si>
    <t>MÅLEPUNKT 1</t>
  </si>
  <si>
    <t>MÅLEPUNKT 2</t>
  </si>
  <si>
    <t>MÅLEPUNKT 3</t>
  </si>
  <si>
    <t>MÅLEPUNKT 4</t>
  </si>
  <si>
    <t>MÅLEPUNKT 5</t>
  </si>
  <si>
    <t>MÅLEPUNKT 6</t>
  </si>
  <si>
    <t>DEFINERE NØGLEMÅLINGER HER</t>
  </si>
  <si>
    <t xml:space="preserve"> VÆLG OP TIL 5 NØGLEMÅLINGER, SOM SKAL VISES ØVERST I RAPPORTEN</t>
  </si>
  <si>
    <t xml:space="preserve">  Klik for at få vist Finansrapport</t>
  </si>
  <si>
    <t>Dette regneark bruges til beregninger af finansrapport og skal forblive skjult.</t>
  </si>
  <si>
    <t>Dette år</t>
  </si>
  <si>
    <t>Forrige år</t>
  </si>
  <si>
    <t>Position</t>
  </si>
  <si>
    <t>Målepunkter</t>
  </si>
  <si>
    <t>Alle målepunkter (fungerer op til 25 målepunkter)</t>
  </si>
  <si>
    <t>RENTER &amp; GEBYRER</t>
  </si>
  <si>
    <t>OVERSKUD EFTER SKAT</t>
  </si>
  <si>
    <t>PSYK Society</t>
  </si>
  <si>
    <t>Dato</t>
  </si>
  <si>
    <t>Beskrivelse</t>
  </si>
  <si>
    <t>Beløb</t>
  </si>
  <si>
    <t>Udlæg</t>
  </si>
  <si>
    <t>Dokumentation</t>
  </si>
  <si>
    <t>Status</t>
  </si>
  <si>
    <t>Kommentar</t>
  </si>
  <si>
    <t>Akademikernes A-kasse</t>
  </si>
  <si>
    <t>Netbank</t>
  </si>
  <si>
    <t>Modtaget</t>
  </si>
  <si>
    <t>Udlæg PSYK Dinner Host</t>
  </si>
  <si>
    <t>Afregnet</t>
  </si>
  <si>
    <t>PSYK Dinner værtgaver</t>
  </si>
  <si>
    <t>Wix hjemmeside</t>
  </si>
  <si>
    <t>Martin</t>
  </si>
  <si>
    <t>Bilag 3</t>
  </si>
  <si>
    <t>Udlæg PSYK Dinner Nexus</t>
  </si>
  <si>
    <t>Bilag 4</t>
  </si>
  <si>
    <t>Nexus only - modtaget privat via mobile pay (Christian)</t>
  </si>
  <si>
    <t>Gebyr ifølge nota</t>
  </si>
  <si>
    <t>PSYK Dinner Billetto</t>
  </si>
  <si>
    <t>Fotograf CV-event</t>
  </si>
  <si>
    <t>Bilag 5</t>
  </si>
  <si>
    <t>Nudging event: Chips og FB Boost</t>
  </si>
  <si>
    <t>Christian</t>
  </si>
  <si>
    <t>Bilag 6</t>
  </si>
  <si>
    <t>Studienævnsvalg  - støtte fra CBS</t>
  </si>
  <si>
    <t>Djøf sponsorat</t>
  </si>
  <si>
    <t>Nudging event: Lys</t>
  </si>
  <si>
    <t>Bilag 8</t>
  </si>
  <si>
    <t>Nudging event: Fotograf</t>
  </si>
  <si>
    <t>Bilag 7</t>
  </si>
  <si>
    <t>Nudging event: Diverse udgifter</t>
  </si>
  <si>
    <t>Bilag 11</t>
  </si>
  <si>
    <t>Nudging event: Sandwiches</t>
  </si>
  <si>
    <t>Bilag 9</t>
  </si>
  <si>
    <t>Bilag 10</t>
  </si>
  <si>
    <t>Udlæg forplejning MasterMinds</t>
  </si>
  <si>
    <t>Halifax - teamforplejning</t>
  </si>
  <si>
    <t>Udlæg retur for MasterMinds</t>
  </si>
  <si>
    <t>Kaffe nexus - samtale med Ann-Sofie</t>
  </si>
  <si>
    <t>Bilag 12</t>
  </si>
  <si>
    <t>Facebook boost alumni video</t>
  </si>
  <si>
    <t>Bilag 13</t>
  </si>
  <si>
    <t>Bilag 14</t>
  </si>
  <si>
    <t>Whiteboard markers</t>
  </si>
  <si>
    <t>Bilag 15</t>
  </si>
  <si>
    <t>Forplejning workshop</t>
  </si>
  <si>
    <t>Charlotte</t>
  </si>
  <si>
    <t>Bilag 16</t>
  </si>
  <si>
    <t>Bilag 17</t>
  </si>
  <si>
    <t>Ann-Sofie</t>
  </si>
  <si>
    <t>Bilag 18</t>
  </si>
  <si>
    <t>Gebyrer</t>
  </si>
  <si>
    <t>Bilag 22</t>
  </si>
  <si>
    <t>Bilag 19</t>
  </si>
  <si>
    <t>Djøf Sponsorat Event</t>
  </si>
  <si>
    <t>Facebook boost event video (Seb)</t>
  </si>
  <si>
    <t>Bilag 21</t>
  </si>
  <si>
    <t>Bilag 20</t>
  </si>
  <si>
    <t>Facebook boost</t>
  </si>
  <si>
    <t>Bilag 23</t>
  </si>
  <si>
    <t>Gaver til talere</t>
  </si>
  <si>
    <t>Bilag 24</t>
  </si>
  <si>
    <t>Taxa til transport af drikkevarer</t>
  </si>
  <si>
    <t>Bilag 25</t>
  </si>
  <si>
    <t>Forplejning event</t>
  </si>
  <si>
    <t>Bilag 26</t>
  </si>
  <si>
    <t>Drikkevarer til event fra studenterbolaget</t>
  </si>
  <si>
    <t>Bilag 27</t>
  </si>
  <si>
    <t>Video fra event</t>
  </si>
  <si>
    <t>Bilag 28</t>
  </si>
  <si>
    <t>Facebook boost event og studienævnsvalg</t>
  </si>
  <si>
    <t>Bilag 29</t>
  </si>
  <si>
    <t>Gebyrer ifølge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</si>
</sst>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kr.&quot;\ #,##0;&quot;kr.&quot;\ \-#,##0"/>
    <numFmt numFmtId="164" formatCode="&quot;$&quot;#,##0_);\(&quot;$&quot;#,##0\)"/>
    <numFmt numFmtId="165" formatCode="&quot;kr.&quot;\ #,##0.00"/>
  </numFmts>
  <fonts count="21" x14ac:knownFonts="1">
    <font>
      <sz val="10"/>
      <color theme="1" tint="0.34998626667073579"/>
      <name val="Trebuchet MS"/>
      <family val="2"/>
      <scheme val="major"/>
    </font>
    <font>
      <b/>
      <sz val="11"/>
      <color theme="1"/>
      <name val="Arial"/>
      <family val="2"/>
      <scheme val="minor"/>
    </font>
    <font>
      <sz val="11"/>
      <color theme="1"/>
      <name val="Calibri"/>
      <family val="2"/>
    </font>
    <font>
      <sz val="11"/>
      <color theme="1" tint="0.499984740745262"/>
      <name val="Arial"/>
      <family val="2"/>
      <scheme val="minor"/>
    </font>
    <font>
      <i/>
      <sz val="11"/>
      <color theme="1" tint="0.499984740745262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sz val="18"/>
      <color theme="1" tint="0.34998626667073579"/>
      <name val="Arial"/>
      <family val="2"/>
      <scheme val="minor"/>
    </font>
    <font>
      <sz val="14"/>
      <color theme="0" tint="-0.34998626667073579"/>
      <name val="Arial"/>
      <family val="2"/>
      <scheme val="minor"/>
    </font>
    <font>
      <sz val="11"/>
      <color theme="4" tint="-0.249977111117893"/>
      <name val="Arial"/>
      <family val="2"/>
      <scheme val="minor"/>
    </font>
    <font>
      <b/>
      <sz val="9"/>
      <color theme="0"/>
      <name val="Arial"/>
      <family val="2"/>
      <scheme val="minor"/>
    </font>
    <font>
      <i/>
      <u/>
      <sz val="10"/>
      <color theme="4"/>
      <name val="Arial"/>
      <family val="2"/>
      <scheme val="minor"/>
    </font>
    <font>
      <b/>
      <sz val="10"/>
      <color theme="0"/>
      <name val="Arial"/>
      <family val="2"/>
      <scheme val="minor"/>
    </font>
    <font>
      <sz val="24"/>
      <color theme="4" tint="-0.499984740745262"/>
      <name val="Trebuchet MS"/>
      <family val="2"/>
      <scheme val="major"/>
    </font>
    <font>
      <sz val="14"/>
      <color theme="1" tint="0.34998626667073579"/>
      <name val="Trebuchet MS"/>
      <family val="2"/>
      <scheme val="major"/>
    </font>
    <font>
      <sz val="11"/>
      <color theme="1" tint="0.34998626667073579"/>
      <name val="Trebuchet MS"/>
      <family val="2"/>
      <scheme val="major"/>
    </font>
    <font>
      <sz val="20"/>
      <color theme="1" tint="0.34998626667073579"/>
      <name val="Trebuchet MS"/>
      <family val="2"/>
      <scheme val="major"/>
    </font>
    <font>
      <i/>
      <sz val="10"/>
      <color theme="4" tint="-0.499984740745262"/>
      <name val="Arial"/>
      <family val="2"/>
      <scheme val="minor"/>
    </font>
    <font>
      <sz val="14"/>
      <color theme="1" tint="0.34998626667073579"/>
      <name val="Arial"/>
      <family val="2"/>
      <scheme val="minor"/>
    </font>
    <font>
      <sz val="20"/>
      <color theme="1" tint="0.34998626667073579"/>
      <name val="Arial"/>
      <family val="2"/>
      <scheme val="minor"/>
    </font>
    <font>
      <sz val="12"/>
      <color theme="1" tint="0.34998626667073579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1" tint="0.34998626667073579"/>
      </left>
      <right/>
      <top/>
      <bottom/>
      <diagonal/>
    </border>
    <border>
      <left/>
      <right style="medium">
        <color theme="1" tint="0.34998626667073579"/>
      </right>
      <top/>
      <bottom/>
      <diagonal/>
    </border>
    <border>
      <left style="medium">
        <color theme="1" tint="0.34998626667073579"/>
      </left>
      <right/>
      <top/>
      <bottom style="medium">
        <color theme="1" tint="0.34998626667073579"/>
      </bottom>
      <diagonal/>
    </border>
    <border>
      <left/>
      <right style="medium">
        <color theme="1" tint="0.34998626667073579"/>
      </right>
      <top/>
      <bottom style="medium">
        <color theme="1" tint="0.34998626667073579"/>
      </bottom>
      <diagonal/>
    </border>
    <border>
      <left/>
      <right/>
      <top/>
      <bottom style="dashed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/>
      <bottom/>
      <diagonal/>
    </border>
    <border>
      <left/>
      <right/>
      <top/>
      <bottom style="medium">
        <color theme="1" tint="0.34998626667073579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theme="0" tint="-0.34998626667073579"/>
      </left>
      <right style="thin">
        <color theme="0" tint="-0.14996795556505021"/>
      </right>
      <top style="medium">
        <color theme="0" tint="-0.34998626667073579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theme="0" tint="-0.34998626667073579"/>
      </right>
      <top style="medium">
        <color theme="0" tint="-0.34998626667073579"/>
      </top>
      <bottom style="thin">
        <color theme="0" tint="-0.14996795556505021"/>
      </bottom>
      <diagonal/>
    </border>
    <border>
      <left style="medium">
        <color theme="0" tint="-0.34998626667073579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0" tint="-0.34998626667073579"/>
      </left>
      <right style="thin">
        <color theme="0" tint="-0.14996795556505021"/>
      </right>
      <top style="thin">
        <color theme="0" tint="-0.14996795556505021"/>
      </top>
      <bottom style="medium">
        <color theme="0" tint="-0.34998626667073579"/>
      </bottom>
      <diagonal/>
    </border>
    <border>
      <left style="thin">
        <color theme="0" tint="-0.14996795556505021"/>
      </left>
      <right style="medium">
        <color theme="0" tint="-0.34998626667073579"/>
      </right>
      <top style="thin">
        <color theme="0" tint="-0.14996795556505021"/>
      </top>
      <bottom style="medium">
        <color theme="0" tint="-0.34998626667073579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/>
      <bottom style="thin">
        <color theme="0" tint="-0.14993743705557422"/>
      </bottom>
      <diagonal/>
    </border>
    <border>
      <left/>
      <right/>
      <top style="medium">
        <color theme="0" tint="-0.34998626667073579"/>
      </top>
      <bottom/>
      <diagonal/>
    </border>
    <border>
      <left style="medium">
        <color theme="1" tint="0.34998626667073579"/>
      </left>
      <right style="medium">
        <color theme="1" tint="0.34998626667073579"/>
      </right>
      <top/>
      <bottom style="medium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/>
      <bottom style="dashed">
        <color theme="1" tint="0.34998626667073579"/>
      </bottom>
      <diagonal/>
    </border>
    <border>
      <left style="medium">
        <color theme="1" tint="0.34998626667073579"/>
      </left>
      <right/>
      <top/>
      <bottom style="dashed">
        <color theme="1" tint="0.34998626667073579"/>
      </bottom>
      <diagonal/>
    </border>
    <border>
      <left/>
      <right style="medium">
        <color theme="1" tint="0.34998626667073579"/>
      </right>
      <top/>
      <bottom style="dashed">
        <color theme="1" tint="0.34998626667073579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499984740745262"/>
      </left>
      <right style="medium">
        <color theme="4" tint="-0.499984740745262"/>
      </right>
      <top/>
      <bottom/>
      <diagonal/>
    </border>
  </borders>
  <cellStyleXfs count="11">
    <xf numFmtId="0" fontId="0" fillId="0" borderId="0" applyFill="0" applyBorder="0">
      <alignment vertical="center"/>
    </xf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2" applyNumberFormat="0" applyFill="0" applyProtection="0">
      <alignment vertical="center"/>
    </xf>
    <xf numFmtId="0" fontId="7" fillId="0" borderId="0" applyNumberFormat="0" applyFill="0" applyBorder="0" applyAlignment="0" applyProtection="0"/>
    <xf numFmtId="0" fontId="10" fillId="2" borderId="25">
      <alignment horizontal="center" vertical="center"/>
    </xf>
    <xf numFmtId="164" fontId="19" fillId="0" borderId="7">
      <alignment horizontal="center" vertical="center"/>
    </xf>
    <xf numFmtId="9" fontId="20" fillId="0" borderId="27">
      <alignment horizontal="left" vertical="center" indent="2"/>
    </xf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0" fillId="0" borderId="0" xfId="0" applyAlignment="1">
      <alignment horizontal="center"/>
    </xf>
    <xf numFmtId="0" fontId="2" fillId="0" borderId="0" xfId="0" applyFont="1">
      <alignment vertical="center"/>
    </xf>
    <xf numFmtId="0" fontId="0" fillId="0" borderId="0" xfId="0" applyAlignment="1">
      <alignment horizontal="right"/>
    </xf>
    <xf numFmtId="9" fontId="0" fillId="0" borderId="0" xfId="1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indent="1"/>
    </xf>
    <xf numFmtId="0" fontId="13" fillId="0" borderId="0" xfId="2"/>
    <xf numFmtId="0" fontId="14" fillId="0" borderId="2" xfId="3">
      <alignment vertical="center"/>
    </xf>
    <xf numFmtId="0" fontId="1" fillId="0" borderId="0" xfId="0" applyFont="1" applyAlignment="1"/>
    <xf numFmtId="0" fontId="0" fillId="0" borderId="0" xfId="0" applyBorder="1">
      <alignment vertical="center"/>
    </xf>
    <xf numFmtId="9" fontId="0" fillId="0" borderId="10" xfId="1" applyFont="1" applyFill="1" applyBorder="1" applyAlignment="1">
      <alignment horizontal="center" vertical="center"/>
    </xf>
    <xf numFmtId="9" fontId="0" fillId="0" borderId="11" xfId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14" fillId="0" borderId="2" xfId="3" applyAlignment="1">
      <alignment horizontal="center"/>
    </xf>
    <xf numFmtId="0" fontId="18" fillId="0" borderId="0" xfId="8" applyAlignment="1">
      <alignment vertical="center"/>
    </xf>
    <xf numFmtId="0" fontId="18" fillId="0" borderId="0" xfId="8" applyAlignment="1">
      <alignment horizontal="left"/>
    </xf>
    <xf numFmtId="0" fontId="0" fillId="0" borderId="10" xfId="0" applyFill="1" applyBorder="1" applyAlignment="1">
      <alignment horizontal="left" vertical="center" indent="1"/>
    </xf>
    <xf numFmtId="0" fontId="0" fillId="0" borderId="11" xfId="0" applyFill="1" applyBorder="1" applyAlignment="1">
      <alignment horizontal="left" vertical="center" indent="1"/>
    </xf>
    <xf numFmtId="0" fontId="0" fillId="0" borderId="11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8" xfId="0" applyBorder="1" applyAlignment="1" applyProtection="1">
      <alignment horizontal="left" vertical="center" indent="1"/>
      <protection locked="0"/>
    </xf>
    <xf numFmtId="0" fontId="0" fillId="0" borderId="0" xfId="0" applyBorder="1" applyAlignment="1" applyProtection="1">
      <alignment horizontal="left" vertical="center" indent="1"/>
      <protection locked="0"/>
    </xf>
    <xf numFmtId="0" fontId="17" fillId="0" borderId="0" xfId="9" applyAlignment="1" applyProtection="1">
      <alignment horizontal="left" vertical="center"/>
      <protection locked="0"/>
    </xf>
    <xf numFmtId="0" fontId="7" fillId="0" borderId="0" xfId="4" applyAlignment="1" applyProtection="1">
      <alignment vertical="top"/>
      <protection locked="0"/>
    </xf>
    <xf numFmtId="0" fontId="0" fillId="0" borderId="0" xfId="0" applyProtection="1">
      <alignment vertical="center"/>
      <protection locked="0"/>
    </xf>
    <xf numFmtId="0" fontId="13" fillId="0" borderId="0" xfId="2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14" fillId="0" borderId="2" xfId="3" applyProtection="1">
      <alignment vertical="center"/>
      <protection locked="0"/>
    </xf>
    <xf numFmtId="0" fontId="14" fillId="0" borderId="20" xfId="3" applyBorder="1" applyProtection="1">
      <alignment vertical="center"/>
      <protection locked="0"/>
    </xf>
    <xf numFmtId="0" fontId="1" fillId="0" borderId="0" xfId="0" applyFont="1" applyAlignment="1" applyProtection="1">
      <protection locked="0"/>
    </xf>
    <xf numFmtId="164" fontId="19" fillId="0" borderId="4" xfId="6" applyBorder="1" applyProtection="1">
      <alignment horizontal="center" vertical="center"/>
      <protection locked="0"/>
    </xf>
    <xf numFmtId="0" fontId="0" fillId="0" borderId="0" xfId="0" applyBorder="1" applyProtection="1">
      <alignment vertical="center"/>
      <protection locked="0"/>
    </xf>
    <xf numFmtId="9" fontId="8" fillId="0" borderId="0" xfId="1" applyNumberFormat="1" applyFont="1" applyAlignment="1" applyProtection="1">
      <alignment horizontal="left" vertical="center" indent="1"/>
      <protection locked="0"/>
    </xf>
    <xf numFmtId="9" fontId="5" fillId="0" borderId="0" xfId="0" applyNumberFormat="1" applyFont="1" applyAlignment="1" applyProtection="1">
      <alignment horizontal="left" vertical="center" indent="1"/>
      <protection locked="0"/>
    </xf>
    <xf numFmtId="9" fontId="5" fillId="0" borderId="0" xfId="0" applyNumberFormat="1" applyFont="1" applyBorder="1" applyAlignment="1" applyProtection="1">
      <alignment horizontal="left" vertical="center" indent="1"/>
      <protection locked="0"/>
    </xf>
    <xf numFmtId="0" fontId="0" fillId="0" borderId="8" xfId="0" applyBorder="1" applyAlignment="1" applyProtection="1">
      <protection locked="0"/>
    </xf>
    <xf numFmtId="0" fontId="0" fillId="0" borderId="0" xfId="0" applyAlignment="1" applyProtection="1">
      <alignment horizontal="left" indent="1"/>
      <protection locked="0"/>
    </xf>
    <xf numFmtId="0" fontId="0" fillId="0" borderId="8" xfId="0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indent="1"/>
      <protection locked="0"/>
    </xf>
    <xf numFmtId="0" fontId="0" fillId="0" borderId="21" xfId="0" applyBorder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14" fillId="0" borderId="2" xfId="3" applyFill="1" applyProtection="1">
      <alignment vertical="center"/>
      <protection locked="0"/>
    </xf>
    <xf numFmtId="0" fontId="10" fillId="2" borderId="25" xfId="5">
      <alignment horizontal="center" vertical="center"/>
    </xf>
    <xf numFmtId="0" fontId="6" fillId="2" borderId="1" xfId="0" applyFont="1" applyFill="1" applyBorder="1" applyAlignment="1">
      <alignment horizontal="left" vertical="center" indent="1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left" vertical="center" wrapText="1" indent="1"/>
    </xf>
    <xf numFmtId="0" fontId="6" fillId="2" borderId="1" xfId="0" applyFont="1" applyFill="1" applyBorder="1" applyAlignment="1" applyProtection="1">
      <alignment horizontal="left" vertical="center" indent="1"/>
      <protection locked="0"/>
    </xf>
    <xf numFmtId="0" fontId="6" fillId="2" borderId="1" xfId="0" applyFont="1" applyFill="1" applyBorder="1" applyAlignment="1" applyProtection="1">
      <alignment vertical="center"/>
      <protection locked="0"/>
    </xf>
    <xf numFmtId="0" fontId="6" fillId="2" borderId="1" xfId="0" applyFont="1" applyFill="1" applyBorder="1" applyAlignment="1" applyProtection="1">
      <alignment horizontal="right" vertical="center" indent="1"/>
      <protection locked="0"/>
    </xf>
    <xf numFmtId="9" fontId="20" fillId="0" borderId="27" xfId="7">
      <alignment horizontal="left" vertical="center" indent="2"/>
    </xf>
    <xf numFmtId="0" fontId="17" fillId="0" borderId="2" xfId="9" applyBorder="1" applyAlignment="1" applyProtection="1">
      <alignment horizontal="left" vertical="center"/>
      <protection locked="0"/>
    </xf>
    <xf numFmtId="0" fontId="0" fillId="0" borderId="13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7" xfId="0" applyBorder="1" applyProtection="1">
      <alignment vertical="center"/>
      <protection locked="0"/>
    </xf>
    <xf numFmtId="0" fontId="15" fillId="0" borderId="12" xfId="0" applyFont="1" applyBorder="1" applyAlignment="1" applyProtection="1">
      <alignment horizontal="center" vertical="center"/>
    </xf>
    <xf numFmtId="0" fontId="15" fillId="0" borderId="14" xfId="0" applyFont="1" applyBorder="1" applyAlignment="1" applyProtection="1">
      <alignment horizontal="center" vertical="center"/>
    </xf>
    <xf numFmtId="0" fontId="15" fillId="0" borderId="16" xfId="0" applyFont="1" applyBorder="1" applyAlignment="1" applyProtection="1">
      <alignment horizontal="center" vertical="center"/>
    </xf>
    <xf numFmtId="165" fontId="0" fillId="0" borderId="10" xfId="0" applyNumberFormat="1" applyFill="1" applyBorder="1" applyAlignment="1">
      <alignment vertical="center"/>
    </xf>
    <xf numFmtId="165" fontId="0" fillId="0" borderId="11" xfId="0" applyNumberFormat="1" applyFill="1" applyBorder="1" applyAlignment="1">
      <alignment vertical="center"/>
    </xf>
    <xf numFmtId="5" fontId="19" fillId="0" borderId="22" xfId="6" applyNumberFormat="1" applyBorder="1" applyAlignment="1" applyProtection="1">
      <alignment horizontal="center" vertical="center"/>
    </xf>
    <xf numFmtId="5" fontId="19" fillId="0" borderId="22" xfId="6" applyNumberFormat="1" applyBorder="1" applyProtection="1">
      <alignment horizontal="center" vertical="center"/>
    </xf>
    <xf numFmtId="165" fontId="0" fillId="0" borderId="18" xfId="0" applyNumberFormat="1" applyBorder="1" applyAlignment="1" applyProtection="1">
      <alignment horizontal="right" vertical="center"/>
      <protection locked="0"/>
    </xf>
    <xf numFmtId="165" fontId="0" fillId="0" borderId="18" xfId="0" applyNumberFormat="1" applyBorder="1" applyAlignment="1" applyProtection="1">
      <alignment horizontal="right" vertical="center" indent="1"/>
      <protection locked="0"/>
    </xf>
    <xf numFmtId="165" fontId="0" fillId="0" borderId="0" xfId="0" applyNumberFormat="1" applyBorder="1" applyAlignment="1" applyProtection="1">
      <alignment horizontal="right" vertical="center"/>
      <protection locked="0"/>
    </xf>
    <xf numFmtId="165" fontId="0" fillId="0" borderId="0" xfId="0" applyNumberFormat="1" applyBorder="1" applyAlignment="1" applyProtection="1">
      <alignment horizontal="right" vertical="center" indent="1"/>
      <protection locked="0"/>
    </xf>
    <xf numFmtId="165" fontId="0" fillId="0" borderId="19" xfId="0" applyNumberFormat="1" applyBorder="1" applyAlignment="1" applyProtection="1">
      <alignment horizontal="right" vertical="center"/>
      <protection locked="0"/>
    </xf>
    <xf numFmtId="165" fontId="0" fillId="0" borderId="19" xfId="0" applyNumberFormat="1" applyBorder="1" applyAlignment="1" applyProtection="1">
      <alignment horizontal="right" vertical="center" indent="1"/>
      <protection locked="0"/>
    </xf>
    <xf numFmtId="165" fontId="0" fillId="0" borderId="0" xfId="0" applyNumberFormat="1" applyAlignment="1">
      <alignment horizontal="left" vertical="center" indent="1"/>
    </xf>
    <xf numFmtId="0" fontId="17" fillId="0" borderId="2" xfId="9" applyBorder="1" applyAlignment="1" applyProtection="1">
      <alignment horizontal="left" vertical="center"/>
      <protection locked="0"/>
    </xf>
    <xf numFmtId="0" fontId="0" fillId="0" borderId="10" xfId="0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16" fillId="0" borderId="2" xfId="3" applyNumberFormat="1" applyFont="1" applyFill="1" applyAlignment="1" applyProtection="1">
      <alignment horizontal="center" vertical="center"/>
      <protection locked="0"/>
    </xf>
    <xf numFmtId="9" fontId="20" fillId="0" borderId="27" xfId="7">
      <alignment horizontal="left" vertical="center" indent="2"/>
    </xf>
    <xf numFmtId="5" fontId="19" fillId="0" borderId="23" xfId="6" applyNumberFormat="1" applyBorder="1" applyAlignment="1" applyProtection="1">
      <alignment horizontal="center" vertical="center"/>
    </xf>
    <xf numFmtId="5" fontId="19" fillId="0" borderId="7" xfId="6" applyNumberFormat="1" applyBorder="1" applyAlignment="1" applyProtection="1">
      <alignment horizontal="center" vertical="center"/>
    </xf>
    <xf numFmtId="5" fontId="19" fillId="0" borderId="24" xfId="6" applyNumberFormat="1" applyBorder="1" applyAlignment="1" applyProtection="1">
      <alignment horizontal="center" vertical="center"/>
    </xf>
    <xf numFmtId="0" fontId="0" fillId="0" borderId="3" xfId="0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indent="1"/>
      <protection locked="0"/>
    </xf>
    <xf numFmtId="0" fontId="0" fillId="0" borderId="4" xfId="0" applyBorder="1" applyAlignment="1" applyProtection="1">
      <alignment horizontal="left" indent="1"/>
      <protection locked="0"/>
    </xf>
    <xf numFmtId="0" fontId="10" fillId="2" borderId="25" xfId="5">
      <alignment horizontal="center" vertical="center"/>
    </xf>
    <xf numFmtId="0" fontId="17" fillId="0" borderId="0" xfId="9" applyBorder="1" applyAlignment="1" applyProtection="1">
      <alignment horizontal="left" vertical="center"/>
      <protection locked="0"/>
    </xf>
    <xf numFmtId="0" fontId="0" fillId="0" borderId="0" xfId="0" applyAlignment="1"/>
    <xf numFmtId="165" fontId="0" fillId="0" borderId="0" xfId="0" applyNumberFormat="1" applyAlignment="1"/>
    <xf numFmtId="14" fontId="0" fillId="0" borderId="0" xfId="0" applyNumberFormat="1" applyAlignment="1"/>
  </cellXfs>
  <cellStyles count="11">
    <cellStyle name="Besøgt link" xfId="10" builtinId="9" customBuiltin="1"/>
    <cellStyle name="Link" xfId="9" builtinId="8" customBuiltin="1"/>
    <cellStyle name="Normal" xfId="0" builtinId="0" customBuiltin="1"/>
    <cellStyle name="Overskrift 1" xfId="3" builtinId="16" customBuiltin="1"/>
    <cellStyle name="Overskrift 2" xfId="4" builtinId="17" customBuiltin="1"/>
    <cellStyle name="Overskrift 3" xfId="8" builtinId="18" customBuiltin="1"/>
    <cellStyle name="Overskrift for Nøglemålinger" xfId="5"/>
    <cellStyle name="Procent" xfId="1" builtinId="5"/>
    <cellStyle name="Procent af Nøglemålinger" xfId="7"/>
    <cellStyle name="Titel" xfId="2" builtinId="15" customBuiltin="1"/>
    <cellStyle name="Værdi af Nøglemålinger" xfId="6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  <border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Annual Financial Report">
      <a:dk1>
        <a:sysClr val="windowText" lastClr="000000"/>
      </a:dk1>
      <a:lt1>
        <a:sysClr val="window" lastClr="FFFFFF"/>
      </a:lt1>
      <a:dk2>
        <a:srgbClr val="000000"/>
      </a:dk2>
      <a:lt2>
        <a:srgbClr val="E9EAEA"/>
      </a:lt2>
      <a:accent1>
        <a:srgbClr val="52B86E"/>
      </a:accent1>
      <a:accent2>
        <a:srgbClr val="F7901E"/>
      </a:accent2>
      <a:accent3>
        <a:srgbClr val="308DBB"/>
      </a:accent3>
      <a:accent4>
        <a:srgbClr val="EEB330"/>
      </a:accent4>
      <a:accent5>
        <a:srgbClr val="915B97"/>
      </a:accent5>
      <a:accent6>
        <a:srgbClr val="E35856"/>
      </a:accent6>
      <a:hlink>
        <a:srgbClr val="308DBB"/>
      </a:hlink>
      <a:folHlink>
        <a:srgbClr val="915B97"/>
      </a:folHlink>
    </a:clrScheme>
    <a:fontScheme name="Annual Financial Report">
      <a:majorFont>
        <a:latin typeface="Trebuchet MS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/>
  </sheetPr>
  <dimension ref="B1:N40"/>
  <sheetViews>
    <sheetView showGridLines="0" tabSelected="1" zoomScale="60" zoomScaleNormal="60" workbookViewId="0">
      <selection activeCell="B2" sqref="B2"/>
    </sheetView>
  </sheetViews>
  <sheetFormatPr defaultRowHeight="18.75" customHeight="1" x14ac:dyDescent="0.3"/>
  <cols>
    <col min="1" max="1" width="2" customWidth="1"/>
    <col min="2" max="2" width="26.42578125" customWidth="1"/>
    <col min="3" max="3" width="2.7109375" customWidth="1"/>
    <col min="4" max="4" width="26.42578125" customWidth="1"/>
    <col min="5" max="5" width="2.7109375" customWidth="1"/>
    <col min="6" max="6" width="26.42578125" customWidth="1"/>
    <col min="7" max="7" width="2.7109375" customWidth="1"/>
    <col min="8" max="8" width="26.42578125" customWidth="1"/>
    <col min="9" max="9" width="2.7109375" customWidth="1"/>
    <col min="10" max="10" width="12.28515625" customWidth="1"/>
    <col min="11" max="11" width="1.85546875" customWidth="1"/>
    <col min="12" max="12" width="12.28515625" customWidth="1"/>
    <col min="13" max="13" width="1.85546875" customWidth="1"/>
    <col min="14" max="14" width="18.7109375" customWidth="1"/>
    <col min="15" max="15" width="10.140625" customWidth="1"/>
    <col min="16" max="18" width="11.42578125"/>
  </cols>
  <sheetData>
    <row r="1" spans="2:14" ht="8.25" customHeight="1" thickBot="1" x14ac:dyDescent="0.35"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2:14" ht="38.25" customHeight="1" thickBot="1" x14ac:dyDescent="0.5">
      <c r="B2" s="29" t="s">
        <v>0</v>
      </c>
      <c r="C2" s="28"/>
      <c r="D2" s="28"/>
      <c r="E2" s="28"/>
      <c r="F2" s="28"/>
      <c r="G2" s="28"/>
      <c r="H2" s="28"/>
      <c r="I2" s="28"/>
      <c r="J2" s="30"/>
      <c r="K2" s="79">
        <v>2017</v>
      </c>
      <c r="L2" s="79"/>
      <c r="N2" s="53" t="s">
        <v>7</v>
      </c>
    </row>
    <row r="3" spans="2:14" ht="63.75" customHeight="1" thickBot="1" x14ac:dyDescent="0.35">
      <c r="B3" s="27" t="s">
        <v>37</v>
      </c>
      <c r="C3" s="28"/>
      <c r="D3" s="28"/>
      <c r="E3" s="28"/>
      <c r="F3" s="28"/>
      <c r="G3" s="28"/>
      <c r="H3" s="28"/>
      <c r="I3" s="28"/>
      <c r="J3" s="28"/>
      <c r="K3" s="28"/>
      <c r="L3" s="28"/>
      <c r="N3" s="53" t="s">
        <v>8</v>
      </c>
    </row>
    <row r="4" spans="2:14" ht="6.75" customHeight="1" thickBot="1" x14ac:dyDescent="0.35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2:14" ht="24" customHeight="1" thickBot="1" x14ac:dyDescent="0.35">
      <c r="B5" s="31" t="s">
        <v>1</v>
      </c>
      <c r="C5" s="31"/>
      <c r="D5" s="58" t="s">
        <v>4</v>
      </c>
      <c r="E5" s="31"/>
      <c r="F5" s="31"/>
      <c r="G5" s="31"/>
      <c r="H5" s="31"/>
      <c r="I5" s="31"/>
      <c r="J5" s="31"/>
      <c r="K5" s="31"/>
      <c r="L5" s="31"/>
    </row>
    <row r="6" spans="2:14" s="11" customFormat="1" ht="18.75" customHeight="1" thickBot="1" x14ac:dyDescent="0.35"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</row>
    <row r="7" spans="2:14" ht="22.5" customHeight="1" thickBot="1" x14ac:dyDescent="0.3">
      <c r="B7" s="48" t="str">
        <f>Beregninger!B8</f>
        <v>INDTÆGTER</v>
      </c>
      <c r="C7" s="33"/>
      <c r="D7" s="48" t="str">
        <f>Beregninger!B9</f>
        <v>NETTOOVERSKUD</v>
      </c>
      <c r="E7" s="33"/>
      <c r="F7" s="48" t="str">
        <f>Beregninger!B10</f>
        <v>RENTER</v>
      </c>
      <c r="G7" s="33"/>
      <c r="H7" s="48" t="str">
        <f>Beregninger!B11</f>
        <v>AFSKRIVNINGER</v>
      </c>
      <c r="I7" s="33"/>
      <c r="J7" s="87" t="str">
        <f>Beregninger!B12</f>
        <v>DRIFTSRESULTAT</v>
      </c>
      <c r="K7" s="87"/>
      <c r="L7" s="87"/>
      <c r="M7" s="10"/>
    </row>
    <row r="8" spans="2:14" ht="42" customHeight="1" x14ac:dyDescent="0.3">
      <c r="B8" s="67">
        <f ca="1">IFERROR(Beregninger!G8,"")</f>
        <v>96349.440000000002</v>
      </c>
      <c r="C8" s="34"/>
      <c r="D8" s="67">
        <f ca="1">IFERROR(Beregninger!G9,"")</f>
        <v>54456.43</v>
      </c>
      <c r="E8" s="28"/>
      <c r="F8" s="67" t="str">
        <f ca="1">IFERROR(Beregninger!G10,"")</f>
        <v/>
      </c>
      <c r="G8" s="28"/>
      <c r="H8" s="68">
        <f ca="1">IFERROR(Beregninger!G11,"")</f>
        <v>0</v>
      </c>
      <c r="I8" s="35"/>
      <c r="J8" s="81">
        <f ca="1">IFERROR(Beregninger!G12,"")</f>
        <v>54756.43</v>
      </c>
      <c r="K8" s="82"/>
      <c r="L8" s="83"/>
    </row>
    <row r="9" spans="2:14" s="5" customFormat="1" ht="18.75" customHeight="1" x14ac:dyDescent="0.3">
      <c r="B9" s="57">
        <f ca="1">Beregninger!H8</f>
        <v>31.116480000000003</v>
      </c>
      <c r="C9" s="36"/>
      <c r="D9" s="57">
        <f ca="1">Beregninger!H9</f>
        <v>21.085586243257495</v>
      </c>
      <c r="E9" s="37"/>
      <c r="F9" s="57" t="str">
        <f ca="1">Beregninger!H10</f>
        <v/>
      </c>
      <c r="G9" s="37"/>
      <c r="H9" s="57" t="str">
        <f ca="1">Beregninger!H11</f>
        <v/>
      </c>
      <c r="I9" s="38"/>
      <c r="J9" s="80">
        <f ca="1">Beregninger!H12</f>
        <v>20.922740921647918</v>
      </c>
      <c r="K9" s="80"/>
      <c r="L9" s="80"/>
      <c r="M9" s="6"/>
    </row>
    <row r="10" spans="2:14" ht="18.75" customHeight="1" x14ac:dyDescent="0.3">
      <c r="B10" s="39"/>
      <c r="C10" s="40"/>
      <c r="D10" s="39"/>
      <c r="E10" s="40"/>
      <c r="F10" s="39"/>
      <c r="G10" s="40"/>
      <c r="H10" s="41"/>
      <c r="I10" s="42"/>
      <c r="J10" s="84"/>
      <c r="K10" s="85"/>
      <c r="L10" s="86"/>
      <c r="M10" s="7"/>
    </row>
    <row r="11" spans="2:14" ht="18.75" customHeight="1" thickBot="1" x14ac:dyDescent="0.35">
      <c r="B11" s="43"/>
      <c r="C11" s="28"/>
      <c r="D11" s="43"/>
      <c r="E11" s="28"/>
      <c r="F11" s="43"/>
      <c r="G11" s="28"/>
      <c r="H11" s="43"/>
      <c r="I11" s="28"/>
      <c r="J11" s="44"/>
      <c r="K11" s="45"/>
      <c r="L11" s="46"/>
    </row>
    <row r="12" spans="2:14" ht="18.75" customHeight="1" thickBot="1" x14ac:dyDescent="0.35"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</row>
    <row r="13" spans="2:14" ht="24" customHeight="1" thickBot="1" x14ac:dyDescent="0.35">
      <c r="B13" s="47" t="s">
        <v>2</v>
      </c>
      <c r="C13" s="47"/>
      <c r="D13" s="76" t="s">
        <v>5</v>
      </c>
      <c r="E13" s="76"/>
      <c r="F13" s="76"/>
      <c r="G13" s="76"/>
      <c r="H13" s="76"/>
      <c r="I13" s="47"/>
      <c r="J13" s="47"/>
      <c r="K13" s="47"/>
      <c r="L13" s="47"/>
    </row>
    <row r="15" spans="2:14" ht="18.75" customHeight="1" x14ac:dyDescent="0.3">
      <c r="B15" s="49" t="s">
        <v>3</v>
      </c>
      <c r="C15" s="50"/>
      <c r="D15" s="51" t="str">
        <f>"ÅR FOR RAPPORTEN ("&amp;ValgtÅr&amp;")"</f>
        <v>ÅR FOR RAPPORTEN (2017)</v>
      </c>
      <c r="E15" s="50"/>
      <c r="F15" s="51" t="str">
        <f>"FORRIGE ÅR ("&amp;ValgtÅr-1&amp;")"</f>
        <v>FORRIGE ÅR (2016)</v>
      </c>
      <c r="G15" s="50"/>
      <c r="H15" s="52" t="s">
        <v>6</v>
      </c>
      <c r="I15" s="78" t="str">
        <f ca="1">CONCATENATE(År," ÅRS TENDENS")</f>
        <v>4 ÅRS TENDENS</v>
      </c>
      <c r="J15" s="78"/>
      <c r="K15" s="78"/>
      <c r="L15" s="78"/>
    </row>
    <row r="16" spans="2:14" ht="18.75" customHeight="1" x14ac:dyDescent="0.3">
      <c r="B16" s="20" t="str">
        <f>Beregninger!B15</f>
        <v>INDTÆGTER</v>
      </c>
      <c r="C16" s="23"/>
      <c r="D16" s="65">
        <f ca="1">IF($B16="","",Beregninger!G15)</f>
        <v>96349.440000000002</v>
      </c>
      <c r="E16" s="65"/>
      <c r="F16" s="65">
        <f ca="1">IF($B16="","",Beregninger!F15)</f>
        <v>3000</v>
      </c>
      <c r="G16" s="23"/>
      <c r="H16" s="12">
        <f t="shared" ref="H16:H40" ca="1" si="0">IFERROR(D16/F16-1,"")</f>
        <v>31.116480000000003</v>
      </c>
      <c r="I16" s="77"/>
      <c r="J16" s="77"/>
      <c r="K16" s="77"/>
      <c r="L16" s="77"/>
    </row>
    <row r="17" spans="2:12" ht="18.75" customHeight="1" x14ac:dyDescent="0.3">
      <c r="B17" s="21" t="str">
        <f>Beregninger!B16</f>
        <v>DRIFTSUDGIFTER</v>
      </c>
      <c r="C17" s="22"/>
      <c r="D17" s="66">
        <f ca="1">IF($B17="","",Beregninger!G16)</f>
        <v>41593.01</v>
      </c>
      <c r="E17" s="66"/>
      <c r="F17" s="65">
        <f ca="1">IF($B17="","",Beregninger!F16)</f>
        <v>502.3</v>
      </c>
      <c r="G17" s="22"/>
      <c r="H17" s="13">
        <f t="shared" ca="1" si="0"/>
        <v>81.805116464264387</v>
      </c>
      <c r="I17" s="77"/>
      <c r="J17" s="77"/>
      <c r="K17" s="77"/>
      <c r="L17" s="77"/>
    </row>
    <row r="18" spans="2:12" ht="18.75" customHeight="1" x14ac:dyDescent="0.3">
      <c r="B18" s="21" t="str">
        <f>Beregninger!B17</f>
        <v>DRIFTSRESULTAT</v>
      </c>
      <c r="C18" s="22"/>
      <c r="D18" s="66">
        <f ca="1">IF($B18="","",Beregninger!G17)</f>
        <v>54756.43</v>
      </c>
      <c r="E18" s="66"/>
      <c r="F18" s="65">
        <f ca="1">IF($B18="","",Beregninger!F17)</f>
        <v>2497.6999999999998</v>
      </c>
      <c r="G18" s="22"/>
      <c r="H18" s="13">
        <f t="shared" ca="1" si="0"/>
        <v>20.922740921647918</v>
      </c>
      <c r="I18" s="77"/>
      <c r="J18" s="77"/>
      <c r="K18" s="77"/>
      <c r="L18" s="77"/>
    </row>
    <row r="19" spans="2:12" ht="18.75" customHeight="1" x14ac:dyDescent="0.3">
      <c r="B19" s="21" t="str">
        <f>Beregninger!B18</f>
        <v>AFSKRIVNINGER</v>
      </c>
      <c r="C19" s="22"/>
      <c r="D19" s="66">
        <f ca="1">IF($B19="","",Beregninger!G18)</f>
        <v>0</v>
      </c>
      <c r="E19" s="66"/>
      <c r="F19" s="65">
        <f ca="1">IF($B19="","",Beregninger!F18)</f>
        <v>0</v>
      </c>
      <c r="G19" s="22"/>
      <c r="H19" s="13" t="str">
        <f t="shared" ca="1" si="0"/>
        <v/>
      </c>
      <c r="I19" s="77"/>
      <c r="J19" s="77"/>
      <c r="K19" s="77"/>
      <c r="L19" s="77"/>
    </row>
    <row r="20" spans="2:12" ht="18.75" customHeight="1" x14ac:dyDescent="0.3">
      <c r="B20" s="21" t="str">
        <f>Beregninger!B19</f>
        <v>RENTER &amp; GEBYRER</v>
      </c>
      <c r="C20" s="22"/>
      <c r="D20" s="66">
        <f ca="1">IF($B20="","",Beregninger!G19)</f>
        <v>-300</v>
      </c>
      <c r="E20" s="66"/>
      <c r="F20" s="65">
        <f ca="1">IF($B20="","",Beregninger!F19)</f>
        <v>-32</v>
      </c>
      <c r="G20" s="22"/>
      <c r="H20" s="13">
        <f t="shared" ca="1" si="0"/>
        <v>8.375</v>
      </c>
      <c r="I20" s="77"/>
      <c r="J20" s="77"/>
      <c r="K20" s="77"/>
      <c r="L20" s="77"/>
    </row>
    <row r="21" spans="2:12" ht="18.75" customHeight="1" x14ac:dyDescent="0.3">
      <c r="B21" s="21" t="str">
        <f>Beregninger!B20</f>
        <v>NETTOOVERSKUD</v>
      </c>
      <c r="C21" s="22"/>
      <c r="D21" s="66">
        <f ca="1">IF($B21="","",Beregninger!G20)</f>
        <v>54456.43</v>
      </c>
      <c r="E21" s="66"/>
      <c r="F21" s="65">
        <f ca="1">IF($B21="","",Beregninger!F20)</f>
        <v>2465.6999999999998</v>
      </c>
      <c r="G21" s="22"/>
      <c r="H21" s="13">
        <f t="shared" ca="1" si="0"/>
        <v>21.085586243257495</v>
      </c>
      <c r="I21" s="77"/>
      <c r="J21" s="77"/>
      <c r="K21" s="77"/>
      <c r="L21" s="77"/>
    </row>
    <row r="22" spans="2:12" ht="18.75" customHeight="1" x14ac:dyDescent="0.3">
      <c r="B22" s="21" t="str">
        <f>Beregninger!B21</f>
        <v>MOMS</v>
      </c>
      <c r="C22" s="22"/>
      <c r="D22" s="66">
        <f ca="1">IF($B22="","",Beregninger!G21)</f>
        <v>0</v>
      </c>
      <c r="E22" s="66"/>
      <c r="F22" s="65">
        <f ca="1">IF($B22="","",Beregninger!F21)</f>
        <v>0</v>
      </c>
      <c r="G22" s="22"/>
      <c r="H22" s="13" t="str">
        <f t="shared" ca="1" si="0"/>
        <v/>
      </c>
      <c r="I22" s="77"/>
      <c r="J22" s="77"/>
      <c r="K22" s="77"/>
      <c r="L22" s="77"/>
    </row>
    <row r="23" spans="2:12" ht="18.75" customHeight="1" x14ac:dyDescent="0.3">
      <c r="B23" s="21" t="str">
        <f>Beregninger!B22</f>
        <v>OVERSKUD EFTER SKAT</v>
      </c>
      <c r="C23" s="22"/>
      <c r="D23" s="66">
        <f ca="1">IF($B23="","",Beregninger!G22)</f>
        <v>54456.43</v>
      </c>
      <c r="E23" s="66"/>
      <c r="F23" s="65">
        <f ca="1">IF($B23="","",Beregninger!F22)</f>
        <v>2465.6999999999998</v>
      </c>
      <c r="G23" s="22"/>
      <c r="H23" s="13">
        <f t="shared" ca="1" si="0"/>
        <v>21.085586243257495</v>
      </c>
      <c r="I23" s="77"/>
      <c r="J23" s="77"/>
      <c r="K23" s="77"/>
      <c r="L23" s="77"/>
    </row>
    <row r="24" spans="2:12" ht="18.75" customHeight="1" x14ac:dyDescent="0.3">
      <c r="B24" s="21" t="str">
        <f>Beregninger!B23</f>
        <v>MÅLEPUNKT 1</v>
      </c>
      <c r="C24" s="22"/>
      <c r="D24" s="66">
        <f ca="1">IF($B24="","",Beregninger!G23)</f>
        <v>0</v>
      </c>
      <c r="E24" s="66"/>
      <c r="F24" s="65">
        <f ca="1">IF($B24="","",Beregninger!F23)</f>
        <v>0</v>
      </c>
      <c r="G24" s="22"/>
      <c r="H24" s="13" t="str">
        <f t="shared" ca="1" si="0"/>
        <v/>
      </c>
      <c r="I24" s="77"/>
      <c r="J24" s="77"/>
      <c r="K24" s="77"/>
      <c r="L24" s="77"/>
    </row>
    <row r="25" spans="2:12" ht="18.75" customHeight="1" x14ac:dyDescent="0.3">
      <c r="B25" s="21" t="str">
        <f>Beregninger!B24</f>
        <v>MÅLEPUNKT 2</v>
      </c>
      <c r="C25" s="22"/>
      <c r="D25" s="66">
        <f ca="1">IF($B25="","",Beregninger!G24)</f>
        <v>0</v>
      </c>
      <c r="E25" s="66"/>
      <c r="F25" s="65">
        <f ca="1">IF($B25="","",Beregninger!F24)</f>
        <v>0</v>
      </c>
      <c r="G25" s="22"/>
      <c r="H25" s="13" t="str">
        <f t="shared" ca="1" si="0"/>
        <v/>
      </c>
      <c r="I25" s="77"/>
      <c r="J25" s="77"/>
      <c r="K25" s="77"/>
      <c r="L25" s="77"/>
    </row>
    <row r="26" spans="2:12" ht="18.75" customHeight="1" x14ac:dyDescent="0.3">
      <c r="B26" s="21" t="str">
        <f>Beregninger!B25</f>
        <v>MÅLEPUNKT 3</v>
      </c>
      <c r="C26" s="22"/>
      <c r="D26" s="66">
        <f ca="1">IF($B26="","",Beregninger!G25)</f>
        <v>0</v>
      </c>
      <c r="E26" s="66"/>
      <c r="F26" s="65">
        <f ca="1">IF($B26="","",Beregninger!F25)</f>
        <v>0</v>
      </c>
      <c r="G26" s="22"/>
      <c r="H26" s="13" t="str">
        <f t="shared" ca="1" si="0"/>
        <v/>
      </c>
      <c r="I26" s="77"/>
      <c r="J26" s="77"/>
      <c r="K26" s="77"/>
      <c r="L26" s="77"/>
    </row>
    <row r="27" spans="2:12" ht="18.75" customHeight="1" x14ac:dyDescent="0.3">
      <c r="B27" s="21" t="str">
        <f>Beregninger!B26</f>
        <v>MÅLEPUNKT 4</v>
      </c>
      <c r="C27" s="22"/>
      <c r="D27" s="66">
        <f ca="1">IF($B27="","",Beregninger!G26)</f>
        <v>0</v>
      </c>
      <c r="E27" s="66"/>
      <c r="F27" s="65">
        <f ca="1">IF($B27="","",Beregninger!F26)</f>
        <v>0</v>
      </c>
      <c r="G27" s="22"/>
      <c r="H27" s="13" t="str">
        <f t="shared" ca="1" si="0"/>
        <v/>
      </c>
      <c r="I27" s="77"/>
      <c r="J27" s="77"/>
      <c r="K27" s="77"/>
      <c r="L27" s="77"/>
    </row>
    <row r="28" spans="2:12" ht="18.75" customHeight="1" x14ac:dyDescent="0.3">
      <c r="B28" s="21" t="str">
        <f>Beregninger!B27</f>
        <v>MÅLEPUNKT 5</v>
      </c>
      <c r="C28" s="22"/>
      <c r="D28" s="66">
        <f ca="1">IF($B28="","",Beregninger!G27)</f>
        <v>0</v>
      </c>
      <c r="E28" s="66"/>
      <c r="F28" s="65">
        <f ca="1">IF($B28="","",Beregninger!F27)</f>
        <v>0</v>
      </c>
      <c r="G28" s="22"/>
      <c r="H28" s="13" t="str">
        <f t="shared" ca="1" si="0"/>
        <v/>
      </c>
      <c r="I28" s="77"/>
      <c r="J28" s="77"/>
      <c r="K28" s="77"/>
      <c r="L28" s="77"/>
    </row>
    <row r="29" spans="2:12" ht="18.75" customHeight="1" x14ac:dyDescent="0.3">
      <c r="B29" s="21" t="str">
        <f>Beregninger!B28</f>
        <v>MÅLEPUNKT 6</v>
      </c>
      <c r="C29" s="22"/>
      <c r="D29" s="66">
        <f ca="1">IF($B29="","",Beregninger!G28)</f>
        <v>0</v>
      </c>
      <c r="E29" s="66"/>
      <c r="F29" s="65">
        <f ca="1">IF($B29="","",Beregninger!F28)</f>
        <v>0</v>
      </c>
      <c r="G29" s="22"/>
      <c r="H29" s="13" t="str">
        <f t="shared" ca="1" si="0"/>
        <v/>
      </c>
      <c r="I29" s="77"/>
      <c r="J29" s="77"/>
      <c r="K29" s="77"/>
      <c r="L29" s="77"/>
    </row>
    <row r="30" spans="2:12" ht="18.75" customHeight="1" x14ac:dyDescent="0.3">
      <c r="B30" s="21" t="str">
        <f>Beregninger!B29</f>
        <v/>
      </c>
      <c r="C30" s="22"/>
      <c r="D30" s="66" t="str">
        <f>IF($B30="","",Beregninger!G29)</f>
        <v/>
      </c>
      <c r="E30" s="66"/>
      <c r="F30" s="65" t="str">
        <f>IF($B30="","",Beregninger!F29)</f>
        <v/>
      </c>
      <c r="G30" s="22"/>
      <c r="H30" s="13" t="str">
        <f t="shared" si="0"/>
        <v/>
      </c>
      <c r="I30" s="77"/>
      <c r="J30" s="77"/>
      <c r="K30" s="77"/>
      <c r="L30" s="77"/>
    </row>
    <row r="31" spans="2:12" ht="18.75" customHeight="1" x14ac:dyDescent="0.3">
      <c r="B31" s="21" t="str">
        <f>Beregninger!B30</f>
        <v/>
      </c>
      <c r="C31" s="22"/>
      <c r="D31" s="66" t="str">
        <f>IF($B31="","",Beregninger!G30)</f>
        <v/>
      </c>
      <c r="E31" s="66"/>
      <c r="F31" s="65" t="str">
        <f>IF($B31="","",Beregninger!F30)</f>
        <v/>
      </c>
      <c r="G31" s="22"/>
      <c r="H31" s="13" t="str">
        <f t="shared" si="0"/>
        <v/>
      </c>
      <c r="I31" s="77"/>
      <c r="J31" s="77"/>
      <c r="K31" s="77"/>
      <c r="L31" s="77"/>
    </row>
    <row r="32" spans="2:12" ht="18.75" customHeight="1" x14ac:dyDescent="0.3">
      <c r="B32" s="21" t="str">
        <f>Beregninger!B31</f>
        <v/>
      </c>
      <c r="C32" s="22"/>
      <c r="D32" s="66" t="str">
        <f>IF($B32="","",Beregninger!G31)</f>
        <v/>
      </c>
      <c r="E32" s="66"/>
      <c r="F32" s="65" t="str">
        <f>IF($B32="","",Beregninger!F31)</f>
        <v/>
      </c>
      <c r="G32" s="22"/>
      <c r="H32" s="13" t="str">
        <f t="shared" si="0"/>
        <v/>
      </c>
      <c r="I32" s="77"/>
      <c r="J32" s="77"/>
      <c r="K32" s="77"/>
      <c r="L32" s="77"/>
    </row>
    <row r="33" spans="2:12" ht="18.75" customHeight="1" x14ac:dyDescent="0.3">
      <c r="B33" s="21" t="str">
        <f>Beregninger!B32</f>
        <v/>
      </c>
      <c r="C33" s="22"/>
      <c r="D33" s="66" t="str">
        <f>IF($B33="","",Beregninger!G32)</f>
        <v/>
      </c>
      <c r="E33" s="66"/>
      <c r="F33" s="65" t="str">
        <f>IF($B33="","",Beregninger!F32)</f>
        <v/>
      </c>
      <c r="G33" s="22"/>
      <c r="H33" s="13" t="str">
        <f t="shared" si="0"/>
        <v/>
      </c>
      <c r="I33" s="77"/>
      <c r="J33" s="77"/>
      <c r="K33" s="77"/>
      <c r="L33" s="77"/>
    </row>
    <row r="34" spans="2:12" ht="18.75" customHeight="1" x14ac:dyDescent="0.3">
      <c r="B34" s="21" t="str">
        <f>Beregninger!B33</f>
        <v/>
      </c>
      <c r="C34" s="22"/>
      <c r="D34" s="66" t="str">
        <f>IF($B34="","",Beregninger!G33)</f>
        <v/>
      </c>
      <c r="E34" s="66"/>
      <c r="F34" s="65" t="str">
        <f>IF($B34="","",Beregninger!F33)</f>
        <v/>
      </c>
      <c r="G34" s="22"/>
      <c r="H34" s="13" t="str">
        <f t="shared" si="0"/>
        <v/>
      </c>
      <c r="I34" s="77"/>
      <c r="J34" s="77"/>
      <c r="K34" s="77"/>
      <c r="L34" s="77"/>
    </row>
    <row r="35" spans="2:12" ht="18.75" customHeight="1" x14ac:dyDescent="0.3">
      <c r="B35" s="21" t="str">
        <f>Beregninger!B34</f>
        <v/>
      </c>
      <c r="C35" s="22"/>
      <c r="D35" s="66" t="str">
        <f>IF($B35="","",Beregninger!G34)</f>
        <v/>
      </c>
      <c r="E35" s="66"/>
      <c r="F35" s="65" t="str">
        <f>IF($B35="","",Beregninger!F34)</f>
        <v/>
      </c>
      <c r="G35" s="22"/>
      <c r="H35" s="13" t="str">
        <f t="shared" si="0"/>
        <v/>
      </c>
      <c r="I35" s="77"/>
      <c r="J35" s="77"/>
      <c r="K35" s="77"/>
      <c r="L35" s="77"/>
    </row>
    <row r="36" spans="2:12" ht="18.75" customHeight="1" x14ac:dyDescent="0.3">
      <c r="B36" s="21" t="str">
        <f>Beregninger!B35</f>
        <v/>
      </c>
      <c r="C36" s="22"/>
      <c r="D36" s="66" t="str">
        <f>IF($B36="","",Beregninger!G35)</f>
        <v/>
      </c>
      <c r="E36" s="66"/>
      <c r="F36" s="65" t="str">
        <f>IF($B36="","",Beregninger!F35)</f>
        <v/>
      </c>
      <c r="G36" s="22"/>
      <c r="H36" s="13" t="str">
        <f t="shared" si="0"/>
        <v/>
      </c>
      <c r="I36" s="77"/>
      <c r="J36" s="77"/>
      <c r="K36" s="77"/>
      <c r="L36" s="77"/>
    </row>
    <row r="37" spans="2:12" ht="18.75" customHeight="1" x14ac:dyDescent="0.3">
      <c r="B37" s="21" t="str">
        <f>Beregninger!B36</f>
        <v/>
      </c>
      <c r="C37" s="22"/>
      <c r="D37" s="66" t="str">
        <f>IF($B37="","",Beregninger!G36)</f>
        <v/>
      </c>
      <c r="E37" s="66"/>
      <c r="F37" s="65" t="str">
        <f>IF($B37="","",Beregninger!F36)</f>
        <v/>
      </c>
      <c r="G37" s="22"/>
      <c r="H37" s="13" t="str">
        <f t="shared" si="0"/>
        <v/>
      </c>
      <c r="I37" s="77"/>
      <c r="J37" s="77"/>
      <c r="K37" s="77"/>
      <c r="L37" s="77"/>
    </row>
    <row r="38" spans="2:12" ht="18.75" customHeight="1" x14ac:dyDescent="0.3">
      <c r="B38" s="21" t="str">
        <f>Beregninger!B37</f>
        <v/>
      </c>
      <c r="C38" s="22"/>
      <c r="D38" s="66" t="str">
        <f>IF($B38="","",Beregninger!G37)</f>
        <v/>
      </c>
      <c r="E38" s="66"/>
      <c r="F38" s="65" t="str">
        <f>IF($B38="","",Beregninger!F37)</f>
        <v/>
      </c>
      <c r="G38" s="22"/>
      <c r="H38" s="13" t="str">
        <f t="shared" si="0"/>
        <v/>
      </c>
      <c r="I38" s="77"/>
      <c r="J38" s="77"/>
      <c r="K38" s="77"/>
      <c r="L38" s="77"/>
    </row>
    <row r="39" spans="2:12" ht="18.75" customHeight="1" x14ac:dyDescent="0.3">
      <c r="B39" s="21" t="str">
        <f>Beregninger!B38</f>
        <v/>
      </c>
      <c r="C39" s="22"/>
      <c r="D39" s="66" t="str">
        <f>IF($B39="","",Beregninger!G38)</f>
        <v/>
      </c>
      <c r="E39" s="66"/>
      <c r="F39" s="65" t="str">
        <f>IF($B39="","",Beregninger!F38)</f>
        <v/>
      </c>
      <c r="G39" s="22"/>
      <c r="H39" s="13" t="str">
        <f t="shared" si="0"/>
        <v/>
      </c>
      <c r="I39" s="77"/>
      <c r="J39" s="77"/>
      <c r="K39" s="77"/>
      <c r="L39" s="77"/>
    </row>
    <row r="40" spans="2:12" ht="18.75" customHeight="1" x14ac:dyDescent="0.3">
      <c r="B40" s="21" t="str">
        <f>Beregninger!B39</f>
        <v/>
      </c>
      <c r="C40" s="22"/>
      <c r="D40" s="66" t="str">
        <f>IF($B40="","",Beregninger!G39)</f>
        <v/>
      </c>
      <c r="E40" s="66"/>
      <c r="F40" s="65" t="str">
        <f>IF($B40="","",Beregninger!F39)</f>
        <v/>
      </c>
      <c r="G40" s="22"/>
      <c r="H40" s="13" t="str">
        <f t="shared" si="0"/>
        <v/>
      </c>
      <c r="I40" s="77"/>
      <c r="J40" s="77"/>
      <c r="K40" s="77"/>
      <c r="L40" s="77"/>
    </row>
  </sheetData>
  <sheetProtection sheet="1" selectLockedCells="1"/>
  <mergeCells count="32">
    <mergeCell ref="I40:L40"/>
    <mergeCell ref="I35:L35"/>
    <mergeCell ref="I36:L36"/>
    <mergeCell ref="I37:L37"/>
    <mergeCell ref="I38:L38"/>
    <mergeCell ref="I39:L39"/>
    <mergeCell ref="K2:L2"/>
    <mergeCell ref="J9:L9"/>
    <mergeCell ref="J8:L8"/>
    <mergeCell ref="J10:L10"/>
    <mergeCell ref="J7:L7"/>
    <mergeCell ref="I34:L34"/>
    <mergeCell ref="I20:L20"/>
    <mergeCell ref="I21:L21"/>
    <mergeCell ref="I27:L27"/>
    <mergeCell ref="I28:L28"/>
    <mergeCell ref="I29:L29"/>
    <mergeCell ref="I22:L22"/>
    <mergeCell ref="I23:L23"/>
    <mergeCell ref="I24:L24"/>
    <mergeCell ref="I25:L25"/>
    <mergeCell ref="I26:L26"/>
    <mergeCell ref="D13:H13"/>
    <mergeCell ref="I30:L30"/>
    <mergeCell ref="I31:L31"/>
    <mergeCell ref="I32:L32"/>
    <mergeCell ref="I33:L33"/>
    <mergeCell ref="I15:L15"/>
    <mergeCell ref="I16:L16"/>
    <mergeCell ref="I17:L17"/>
    <mergeCell ref="I18:L18"/>
    <mergeCell ref="I19:L19"/>
  </mergeCells>
  <conditionalFormatting sqref="J9 D9 H9 F9 B9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H16:H17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H18:H40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B16:I40">
    <cfRule type="expression" dxfId="2" priority="1">
      <formula>MOD(ROW(),2)=0</formula>
    </cfRule>
  </conditionalFormatting>
  <dataValidations count="1">
    <dataValidation type="list" allowBlank="1" showInputMessage="1" showErrorMessage="1" errorTitle="Ups!" error="Du skal angive et år i dine finansdata, for at denne rapport kan fungere korrekt. Klik på Annuller og angive et andet år, eller tilføj oplysninger for året på arket Input af finansdata. " sqref="K2:L2">
      <formula1>VisÅr</formula1>
    </dataValidation>
  </dataValidations>
  <hyperlinks>
    <hyperlink ref="D5" location="'Indstillinger for Nøglemålinger'!C5" tooltip="Få vist/redigere nøglemålingerne" display="Klik for at ændre rapporten Nøglemålinger"/>
    <hyperlink ref="D13:H13" location="'Input af finansdata'!B6" tooltip="Få vist/redigere finansdata" display="Du må ikke ændre nedenstående oplysninger. Klik for at angive finansdata"/>
  </hyperlinks>
  <pageMargins left="0.7" right="0.7" top="0.75" bottom="0.75" header="0.3" footer="0.3"/>
  <pageSetup paperSize="9" orientation="portrait"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first="1" last="1">
          <x14:colorSeries theme="0" tint="-0.34998626667073579"/>
          <x14:colorNegative theme="5"/>
          <x14:colorAxis rgb="FF000000"/>
          <x14:colorMarkers theme="4" tint="-0.499984740745262"/>
          <x14:colorFirst theme="4" tint="-0.499984740745262"/>
          <x14:colorLast theme="4" tint="-0.499984740745262"/>
          <x14:colorHigh theme="4"/>
          <x14:colorLow theme="4"/>
          <x14:sparklines>
            <x14:sparkline>
              <xm:f>Beregninger!C8:G8</xm:f>
              <xm:sqref>B10</xm:sqref>
            </x14:sparkline>
            <x14:sparkline>
              <xm:f>Beregninger!C9:G9</xm:f>
              <xm:sqref>D10</xm:sqref>
            </x14:sparkline>
            <x14:sparkline>
              <xm:f>Beregninger!C10:G10</xm:f>
              <xm:sqref>F10</xm:sqref>
            </x14:sparkline>
            <x14:sparkline>
              <xm:f>Beregninger!C11:G11</xm:f>
              <xm:sqref>H10</xm:sqref>
            </x14:sparkline>
            <x14:sparkline>
              <xm:f>Beregninger!C12:G12</xm:f>
              <xm:sqref>J10</xm:sqref>
            </x14:sparkline>
          </x14:sparklines>
        </x14:sparklineGroup>
        <x14:sparklineGroup markers="1">
          <x14:colorSeries theme="0" tint="-0.34998626667073579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Beregninger!C15:G15</xm:f>
              <xm:sqref>I16</xm:sqref>
            </x14:sparkline>
            <x14:sparkline>
              <xm:f>Beregninger!C16:G16</xm:f>
              <xm:sqref>I17</xm:sqref>
            </x14:sparkline>
            <x14:sparkline>
              <xm:f>Beregninger!C17:G17</xm:f>
              <xm:sqref>I18</xm:sqref>
            </x14:sparkline>
            <x14:sparkline>
              <xm:f>Beregninger!C18:G18</xm:f>
              <xm:sqref>I19</xm:sqref>
            </x14:sparkline>
            <x14:sparkline>
              <xm:f>Beregninger!C19:G19</xm:f>
              <xm:sqref>I20</xm:sqref>
            </x14:sparkline>
            <x14:sparkline>
              <xm:f>Beregninger!C20:G20</xm:f>
              <xm:sqref>I21</xm:sqref>
            </x14:sparkline>
            <x14:sparkline>
              <xm:f>Beregninger!C21:G21</xm:f>
              <xm:sqref>I22</xm:sqref>
            </x14:sparkline>
            <x14:sparkline>
              <xm:f>Beregninger!C22:G22</xm:f>
              <xm:sqref>I23</xm:sqref>
            </x14:sparkline>
            <x14:sparkline>
              <xm:f>Beregninger!C23:G23</xm:f>
              <xm:sqref>I24</xm:sqref>
            </x14:sparkline>
            <x14:sparkline>
              <xm:f>Beregninger!C24:G24</xm:f>
              <xm:sqref>I25</xm:sqref>
            </x14:sparkline>
            <x14:sparkline>
              <xm:f>Beregninger!C25:G25</xm:f>
              <xm:sqref>I26</xm:sqref>
            </x14:sparkline>
            <x14:sparkline>
              <xm:f>Beregninger!C26:G26</xm:f>
              <xm:sqref>I27</xm:sqref>
            </x14:sparkline>
            <x14:sparkline>
              <xm:f>Beregninger!C27:G27</xm:f>
              <xm:sqref>I28</xm:sqref>
            </x14:sparkline>
            <x14:sparkline>
              <xm:f>Beregninger!C28:G28</xm:f>
              <xm:sqref>I29</xm:sqref>
            </x14:sparkline>
            <x14:sparkline>
              <xm:f>Beregninger!C29:G29</xm:f>
              <xm:sqref>I30</xm:sqref>
            </x14:sparkline>
            <x14:sparkline>
              <xm:f>Beregninger!C30:G30</xm:f>
              <xm:sqref>I31</xm:sqref>
            </x14:sparkline>
            <x14:sparkline>
              <xm:f>Beregninger!C31:G31</xm:f>
              <xm:sqref>I32</xm:sqref>
            </x14:sparkline>
            <x14:sparkline>
              <xm:f>Beregninger!C32:G32</xm:f>
              <xm:sqref>I33</xm:sqref>
            </x14:sparkline>
            <x14:sparkline>
              <xm:f>Beregninger!C33:G33</xm:f>
              <xm:sqref>I34</xm:sqref>
            </x14:sparkline>
            <x14:sparkline>
              <xm:f>Beregninger!C34:G34</xm:f>
              <xm:sqref>I35</xm:sqref>
            </x14:sparkline>
            <x14:sparkline>
              <xm:f>Beregninger!C35:G35</xm:f>
              <xm:sqref>I36</xm:sqref>
            </x14:sparkline>
            <x14:sparkline>
              <xm:f>Beregninger!C36:G36</xm:f>
              <xm:sqref>I37</xm:sqref>
            </x14:sparkline>
            <x14:sparkline>
              <xm:f>Beregninger!C37:G37</xm:f>
              <xm:sqref>I38</xm:sqref>
            </x14:sparkline>
            <x14:sparkline>
              <xm:f>Beregninger!C38:G38</xm:f>
              <xm:sqref>I39</xm:sqref>
            </x14:sparkline>
            <x14:sparkline>
              <xm:f>Beregninger!C39:G39</xm:f>
              <xm:sqref>I40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0.39997558519241921"/>
    <pageSetUpPr autoPageBreaks="0"/>
  </sheetPr>
  <dimension ref="B1:Q30"/>
  <sheetViews>
    <sheetView showGridLines="0" zoomScaleNormal="100" workbookViewId="0">
      <pane ySplit="5" topLeftCell="A6" activePane="bottomLeft" state="frozen"/>
      <selection activeCell="I6" sqref="I6"/>
      <selection pane="bottomLeft" activeCell="I11" sqref="I11"/>
    </sheetView>
  </sheetViews>
  <sheetFormatPr defaultRowHeight="15" x14ac:dyDescent="0.3"/>
  <cols>
    <col min="1" max="1" width="2.140625" customWidth="1"/>
    <col min="2" max="2" width="26.85546875" customWidth="1"/>
    <col min="3" max="9" width="17.28515625" customWidth="1"/>
    <col min="10" max="10" width="2.140625" customWidth="1"/>
    <col min="11" max="11" width="15.28515625" bestFit="1" customWidth="1"/>
  </cols>
  <sheetData>
    <row r="1" spans="2:17" ht="8.25" customHeight="1" x14ac:dyDescent="0.3"/>
    <row r="2" spans="2:17" ht="38.25" customHeight="1" x14ac:dyDescent="0.45">
      <c r="B2" s="8" t="s">
        <v>9</v>
      </c>
    </row>
    <row r="3" spans="2:17" ht="18" x14ac:dyDescent="0.3">
      <c r="B3" s="18" t="s">
        <v>10</v>
      </c>
    </row>
    <row r="4" spans="2:17" ht="25.5" customHeight="1" x14ac:dyDescent="0.3">
      <c r="B4" s="26" t="s">
        <v>11</v>
      </c>
    </row>
    <row r="5" spans="2:17" ht="25.5" customHeight="1" x14ac:dyDescent="0.3">
      <c r="B5" s="54" t="s">
        <v>12</v>
      </c>
      <c r="C5" s="55">
        <v>2010</v>
      </c>
      <c r="D5" s="55">
        <v>2011</v>
      </c>
      <c r="E5" s="55">
        <v>2012</v>
      </c>
      <c r="F5" s="55">
        <v>2013</v>
      </c>
      <c r="G5" s="55">
        <v>2014</v>
      </c>
      <c r="H5" s="55">
        <v>2016</v>
      </c>
      <c r="I5" s="56">
        <v>2017</v>
      </c>
    </row>
    <row r="6" spans="2:17" s="6" customFormat="1" ht="19.5" customHeight="1" x14ac:dyDescent="0.3">
      <c r="B6" s="24" t="s">
        <v>13</v>
      </c>
      <c r="C6" s="69"/>
      <c r="D6" s="69"/>
      <c r="E6" s="69"/>
      <c r="F6" s="69"/>
      <c r="G6" s="69"/>
      <c r="H6" s="70">
        <v>3000</v>
      </c>
      <c r="I6" s="70">
        <v>96349.440000000002</v>
      </c>
      <c r="K6" s="75"/>
      <c r="L6" s="75"/>
      <c r="M6" s="75"/>
      <c r="N6" s="75"/>
      <c r="O6" s="75"/>
      <c r="P6" s="75"/>
      <c r="Q6" s="75"/>
    </row>
    <row r="7" spans="2:17" s="6" customFormat="1" ht="19.5" customHeight="1" x14ac:dyDescent="0.3">
      <c r="B7" s="25" t="s">
        <v>14</v>
      </c>
      <c r="C7" s="71"/>
      <c r="D7" s="71"/>
      <c r="E7" s="71"/>
      <c r="F7" s="71"/>
      <c r="G7" s="71"/>
      <c r="H7" s="72">
        <f>303.5+198.8</f>
        <v>502.3</v>
      </c>
      <c r="I7" s="72">
        <f>41893.01-300</f>
        <v>41593.01</v>
      </c>
      <c r="K7" s="75"/>
      <c r="L7" s="75"/>
      <c r="M7" s="75"/>
      <c r="N7" s="75"/>
      <c r="O7" s="75"/>
      <c r="P7" s="75"/>
      <c r="Q7" s="75"/>
    </row>
    <row r="8" spans="2:17" s="6" customFormat="1" ht="19.5" customHeight="1" x14ac:dyDescent="0.3">
      <c r="B8" s="25" t="s">
        <v>15</v>
      </c>
      <c r="C8" s="71"/>
      <c r="D8" s="71"/>
      <c r="E8" s="71"/>
      <c r="F8" s="71"/>
      <c r="G8" s="71"/>
      <c r="H8" s="72">
        <f>H6-H7</f>
        <v>2497.6999999999998</v>
      </c>
      <c r="I8" s="72">
        <f>I6-I7</f>
        <v>54756.43</v>
      </c>
      <c r="K8" s="75"/>
      <c r="L8" s="75"/>
      <c r="M8" s="75"/>
      <c r="N8" s="75"/>
      <c r="O8" s="75"/>
      <c r="P8" s="75"/>
      <c r="Q8" s="75"/>
    </row>
    <row r="9" spans="2:17" s="6" customFormat="1" ht="19.5" customHeight="1" x14ac:dyDescent="0.3">
      <c r="B9" s="25" t="s">
        <v>16</v>
      </c>
      <c r="C9" s="71"/>
      <c r="D9" s="71"/>
      <c r="E9" s="71"/>
      <c r="F9" s="71"/>
      <c r="G9" s="71"/>
      <c r="H9" s="72">
        <v>0</v>
      </c>
      <c r="I9" s="72">
        <v>0</v>
      </c>
      <c r="K9" s="75"/>
      <c r="L9" s="75"/>
      <c r="M9" s="75"/>
      <c r="N9" s="75"/>
      <c r="O9" s="75"/>
      <c r="P9" s="75"/>
      <c r="Q9" s="75"/>
    </row>
    <row r="10" spans="2:17" s="6" customFormat="1" ht="19.5" customHeight="1" x14ac:dyDescent="0.3">
      <c r="B10" s="25" t="s">
        <v>35</v>
      </c>
      <c r="C10" s="71"/>
      <c r="D10" s="71"/>
      <c r="E10" s="71"/>
      <c r="F10" s="71"/>
      <c r="G10" s="71"/>
      <c r="H10" s="72">
        <v>-32</v>
      </c>
      <c r="I10" s="72">
        <v>-300</v>
      </c>
      <c r="K10" s="75"/>
      <c r="L10" s="75"/>
      <c r="M10" s="75"/>
      <c r="N10" s="75"/>
      <c r="O10" s="75"/>
      <c r="P10" s="75"/>
      <c r="Q10" s="75"/>
    </row>
    <row r="11" spans="2:17" s="6" customFormat="1" ht="19.5" customHeight="1" x14ac:dyDescent="0.3">
      <c r="B11" s="25" t="s">
        <v>18</v>
      </c>
      <c r="C11" s="71"/>
      <c r="D11" s="71"/>
      <c r="E11" s="71"/>
      <c r="F11" s="71"/>
      <c r="G11" s="71"/>
      <c r="H11" s="72">
        <f>H8+H10</f>
        <v>2465.6999999999998</v>
      </c>
      <c r="I11" s="72">
        <f>I8+I10</f>
        <v>54456.43</v>
      </c>
      <c r="K11" s="75"/>
      <c r="L11" s="75"/>
      <c r="M11" s="75"/>
      <c r="N11" s="75"/>
      <c r="O11" s="75"/>
      <c r="P11" s="75"/>
      <c r="Q11" s="75"/>
    </row>
    <row r="12" spans="2:17" s="6" customFormat="1" ht="19.5" customHeight="1" x14ac:dyDescent="0.3">
      <c r="B12" s="25" t="s">
        <v>19</v>
      </c>
      <c r="C12" s="71"/>
      <c r="D12" s="71"/>
      <c r="E12" s="71"/>
      <c r="F12" s="71"/>
      <c r="G12" s="71"/>
      <c r="H12" s="72">
        <v>0</v>
      </c>
      <c r="I12" s="72">
        <v>0</v>
      </c>
      <c r="K12" s="75"/>
      <c r="L12" s="75"/>
      <c r="M12" s="75"/>
      <c r="N12" s="75"/>
      <c r="O12" s="75"/>
      <c r="P12" s="75"/>
      <c r="Q12" s="75"/>
    </row>
    <row r="13" spans="2:17" s="6" customFormat="1" ht="19.5" customHeight="1" x14ac:dyDescent="0.3">
      <c r="B13" s="25" t="s">
        <v>36</v>
      </c>
      <c r="C13" s="71"/>
      <c r="D13" s="71"/>
      <c r="E13" s="71"/>
      <c r="F13" s="71"/>
      <c r="G13" s="71"/>
      <c r="H13" s="72">
        <f>H11-H12</f>
        <v>2465.6999999999998</v>
      </c>
      <c r="I13" s="72">
        <f>I11-I12</f>
        <v>54456.43</v>
      </c>
      <c r="K13" s="75"/>
      <c r="L13" s="75"/>
      <c r="M13" s="75"/>
      <c r="N13" s="75"/>
      <c r="O13" s="75"/>
      <c r="P13" s="75"/>
      <c r="Q13" s="75"/>
    </row>
    <row r="14" spans="2:17" s="6" customFormat="1" ht="19.5" customHeight="1" x14ac:dyDescent="0.3">
      <c r="B14" s="25" t="s">
        <v>20</v>
      </c>
      <c r="C14" s="71"/>
      <c r="D14" s="71"/>
      <c r="E14" s="71"/>
      <c r="F14" s="71"/>
      <c r="G14" s="71"/>
      <c r="H14" s="71"/>
      <c r="I14" s="72"/>
      <c r="K14" s="75"/>
      <c r="L14" s="75"/>
      <c r="M14" s="75"/>
      <c r="N14" s="75"/>
      <c r="O14" s="75"/>
      <c r="P14" s="75"/>
      <c r="Q14" s="75"/>
    </row>
    <row r="15" spans="2:17" s="6" customFormat="1" ht="19.5" customHeight="1" x14ac:dyDescent="0.3">
      <c r="B15" s="25" t="s">
        <v>21</v>
      </c>
      <c r="C15" s="71"/>
      <c r="D15" s="71"/>
      <c r="E15" s="71"/>
      <c r="F15" s="71"/>
      <c r="G15" s="71"/>
      <c r="H15" s="71"/>
      <c r="I15" s="72"/>
      <c r="K15" s="75"/>
      <c r="L15" s="75"/>
      <c r="M15" s="75"/>
      <c r="N15" s="75"/>
      <c r="O15" s="75"/>
      <c r="P15" s="75"/>
      <c r="Q15" s="75"/>
    </row>
    <row r="16" spans="2:17" s="6" customFormat="1" ht="19.5" customHeight="1" x14ac:dyDescent="0.3">
      <c r="B16" s="25" t="s">
        <v>22</v>
      </c>
      <c r="C16" s="71"/>
      <c r="D16" s="71"/>
      <c r="E16" s="71"/>
      <c r="F16" s="71"/>
      <c r="G16" s="71"/>
      <c r="H16" s="71"/>
      <c r="I16" s="72"/>
      <c r="K16" s="75"/>
      <c r="L16" s="75"/>
      <c r="M16" s="75"/>
      <c r="N16" s="75"/>
      <c r="O16" s="75"/>
      <c r="P16" s="75"/>
      <c r="Q16" s="75"/>
    </row>
    <row r="17" spans="2:17" s="6" customFormat="1" ht="19.5" customHeight="1" x14ac:dyDescent="0.3">
      <c r="B17" s="25" t="s">
        <v>23</v>
      </c>
      <c r="C17" s="71"/>
      <c r="D17" s="71"/>
      <c r="E17" s="71"/>
      <c r="F17" s="71"/>
      <c r="G17" s="71"/>
      <c r="H17" s="71"/>
      <c r="I17" s="72"/>
      <c r="K17" s="75"/>
      <c r="L17" s="75"/>
      <c r="M17" s="75"/>
      <c r="N17" s="75"/>
      <c r="O17" s="75"/>
      <c r="P17" s="75"/>
      <c r="Q17" s="75"/>
    </row>
    <row r="18" spans="2:17" s="6" customFormat="1" ht="19.5" customHeight="1" x14ac:dyDescent="0.3">
      <c r="B18" s="25" t="s">
        <v>24</v>
      </c>
      <c r="C18" s="71"/>
      <c r="D18" s="71"/>
      <c r="E18" s="71"/>
      <c r="F18" s="71"/>
      <c r="G18" s="71"/>
      <c r="H18" s="71"/>
      <c r="I18" s="72"/>
      <c r="K18" s="75"/>
      <c r="L18" s="75"/>
      <c r="M18" s="75"/>
      <c r="N18" s="75"/>
      <c r="O18" s="75"/>
      <c r="P18" s="75"/>
      <c r="Q18" s="75"/>
    </row>
    <row r="19" spans="2:17" s="6" customFormat="1" ht="19.5" customHeight="1" x14ac:dyDescent="0.3">
      <c r="B19" s="25" t="s">
        <v>25</v>
      </c>
      <c r="C19" s="71"/>
      <c r="D19" s="71"/>
      <c r="E19" s="71"/>
      <c r="F19" s="71"/>
      <c r="G19" s="71"/>
      <c r="H19" s="71"/>
      <c r="I19" s="72"/>
      <c r="K19" s="75"/>
      <c r="L19" s="75"/>
      <c r="M19" s="75"/>
      <c r="N19" s="75"/>
      <c r="O19" s="75"/>
      <c r="P19" s="75"/>
      <c r="Q19" s="75"/>
    </row>
    <row r="20" spans="2:17" s="6" customFormat="1" ht="19.5" customHeight="1" x14ac:dyDescent="0.3">
      <c r="B20" s="25"/>
      <c r="C20" s="71"/>
      <c r="D20" s="71"/>
      <c r="E20" s="71"/>
      <c r="F20" s="71"/>
      <c r="G20" s="71"/>
      <c r="H20" s="71"/>
      <c r="I20" s="72"/>
    </row>
    <row r="21" spans="2:17" ht="19.5" customHeight="1" x14ac:dyDescent="0.3">
      <c r="B21" s="25"/>
      <c r="C21" s="71"/>
      <c r="D21" s="71"/>
      <c r="E21" s="71"/>
      <c r="F21" s="71"/>
      <c r="G21" s="71"/>
      <c r="H21" s="71"/>
      <c r="I21" s="72"/>
    </row>
    <row r="22" spans="2:17" ht="19.5" customHeight="1" x14ac:dyDescent="0.3">
      <c r="B22" s="25"/>
      <c r="C22" s="71"/>
      <c r="D22" s="71"/>
      <c r="E22" s="71"/>
      <c r="F22" s="71"/>
      <c r="G22" s="71"/>
      <c r="H22" s="71"/>
      <c r="I22" s="72"/>
    </row>
    <row r="23" spans="2:17" ht="19.5" customHeight="1" x14ac:dyDescent="0.3">
      <c r="B23" s="25"/>
      <c r="C23" s="71"/>
      <c r="D23" s="71"/>
      <c r="E23" s="71"/>
      <c r="F23" s="71"/>
      <c r="G23" s="71"/>
      <c r="H23" s="71"/>
      <c r="I23" s="72"/>
    </row>
    <row r="24" spans="2:17" ht="19.5" customHeight="1" x14ac:dyDescent="0.3">
      <c r="B24" s="25"/>
      <c r="C24" s="71"/>
      <c r="D24" s="71"/>
      <c r="E24" s="71"/>
      <c r="F24" s="71"/>
      <c r="G24" s="71"/>
      <c r="H24" s="71"/>
      <c r="I24" s="72"/>
    </row>
    <row r="25" spans="2:17" ht="19.5" customHeight="1" x14ac:dyDescent="0.3">
      <c r="B25" s="25"/>
      <c r="C25" s="71"/>
      <c r="D25" s="71"/>
      <c r="E25" s="71"/>
      <c r="F25" s="71"/>
      <c r="G25" s="71"/>
      <c r="H25" s="71"/>
      <c r="I25" s="72"/>
    </row>
    <row r="26" spans="2:17" ht="19.5" customHeight="1" x14ac:dyDescent="0.3">
      <c r="B26" s="25"/>
      <c r="C26" s="71"/>
      <c r="D26" s="71"/>
      <c r="E26" s="71"/>
      <c r="F26" s="71"/>
      <c r="G26" s="71"/>
      <c r="H26" s="71"/>
      <c r="I26" s="72"/>
    </row>
    <row r="27" spans="2:17" ht="19.5" customHeight="1" x14ac:dyDescent="0.3">
      <c r="B27" s="25"/>
      <c r="C27" s="71"/>
      <c r="D27" s="71"/>
      <c r="E27" s="71"/>
      <c r="F27" s="71"/>
      <c r="G27" s="71"/>
      <c r="H27" s="71"/>
      <c r="I27" s="72"/>
    </row>
    <row r="28" spans="2:17" ht="19.5" customHeight="1" x14ac:dyDescent="0.3">
      <c r="B28" s="25"/>
      <c r="C28" s="71"/>
      <c r="D28" s="71"/>
      <c r="E28" s="71"/>
      <c r="F28" s="71"/>
      <c r="G28" s="71"/>
      <c r="H28" s="71"/>
      <c r="I28" s="72"/>
    </row>
    <row r="29" spans="2:17" ht="19.5" customHeight="1" x14ac:dyDescent="0.3">
      <c r="B29" s="25"/>
      <c r="C29" s="71"/>
      <c r="D29" s="71"/>
      <c r="E29" s="71"/>
      <c r="F29" s="71"/>
      <c r="G29" s="71"/>
      <c r="H29" s="71"/>
      <c r="I29" s="72"/>
    </row>
    <row r="30" spans="2:17" ht="19.5" customHeight="1" x14ac:dyDescent="0.3">
      <c r="B30" s="25"/>
      <c r="C30" s="73"/>
      <c r="D30" s="73"/>
      <c r="E30" s="73"/>
      <c r="F30" s="73"/>
      <c r="G30" s="73"/>
      <c r="H30" s="73"/>
      <c r="I30" s="74"/>
    </row>
  </sheetData>
  <sheetProtection selectLockedCells="1"/>
  <conditionalFormatting sqref="B6:I30">
    <cfRule type="expression" dxfId="1" priority="8">
      <formula>MOD(ROW(),2)=0</formula>
    </cfRule>
  </conditionalFormatting>
  <hyperlinks>
    <hyperlink ref="B4" location="Finansrapport!A1" tooltip="Vis finansrapport" display=" Klik for at få vist Finansrapport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 tint="-0.499984740745262"/>
    <pageSetUpPr autoPageBreaks="0"/>
  </sheetPr>
  <dimension ref="B1:G9"/>
  <sheetViews>
    <sheetView showGridLines="0" zoomScaleNormal="100" workbookViewId="0">
      <selection activeCell="C5" sqref="C5"/>
    </sheetView>
  </sheetViews>
  <sheetFormatPr defaultRowHeight="19.5" customHeight="1" x14ac:dyDescent="0.3"/>
  <cols>
    <col min="1" max="1" width="2.140625" customWidth="1"/>
    <col min="2" max="2" width="4.28515625" customWidth="1"/>
    <col min="3" max="3" width="24" customWidth="1"/>
    <col min="4" max="4" width="4" customWidth="1"/>
    <col min="5" max="6" width="18.140625" customWidth="1"/>
  </cols>
  <sheetData>
    <row r="1" spans="2:7" ht="8.25" customHeight="1" x14ac:dyDescent="0.3">
      <c r="E1" s="2"/>
    </row>
    <row r="2" spans="2:7" ht="38.25" customHeight="1" x14ac:dyDescent="0.45">
      <c r="B2" s="8" t="s">
        <v>26</v>
      </c>
    </row>
    <row r="3" spans="2:7" ht="25.5" customHeight="1" x14ac:dyDescent="0.25">
      <c r="B3" s="19" t="s">
        <v>27</v>
      </c>
    </row>
    <row r="4" spans="2:7" ht="23.25" customHeight="1" thickBot="1" x14ac:dyDescent="0.35">
      <c r="B4" s="88" t="s">
        <v>28</v>
      </c>
      <c r="C4" s="88"/>
      <c r="D4" s="88"/>
    </row>
    <row r="5" spans="2:7" s="15" customFormat="1" ht="19.5" customHeight="1" x14ac:dyDescent="0.3">
      <c r="B5" s="62">
        <v>1</v>
      </c>
      <c r="C5" s="59" t="s">
        <v>13</v>
      </c>
      <c r="E5" s="14" t="str">
        <f>IF(ISBLANK(C5),"← Vælg en værdi fra rullelisten",IF(COUNTIF($C$5:C5,C5)&gt;1,"Du har markeret "&amp;C5&amp;" mere end én gang.",""))</f>
        <v/>
      </c>
      <c r="G5"/>
    </row>
    <row r="6" spans="2:7" s="15" customFormat="1" ht="19.5" customHeight="1" x14ac:dyDescent="0.3">
      <c r="B6" s="63">
        <v>2</v>
      </c>
      <c r="C6" s="60" t="s">
        <v>18</v>
      </c>
      <c r="E6" s="14" t="str">
        <f>IF(ISBLANK(C6),"← Vælg en værdi fra rullelisten",IF(COUNTIF($C$5:C6,C6)&gt;1,"Du har markeret "&amp;C6&amp;" mere end én gang.",""))</f>
        <v/>
      </c>
      <c r="G6"/>
    </row>
    <row r="7" spans="2:7" s="15" customFormat="1" ht="19.5" customHeight="1" x14ac:dyDescent="0.3">
      <c r="B7" s="63">
        <v>3</v>
      </c>
      <c r="C7" s="60" t="s">
        <v>17</v>
      </c>
      <c r="E7" s="14" t="str">
        <f>IF(ISBLANK(C7),"← Vælg en værdi fra rullelisten",IF(COUNTIF($C$5:C7,C7)&gt;1,"Du har markeret "&amp;C7&amp;" mere end én gang.",""))</f>
        <v/>
      </c>
      <c r="G7"/>
    </row>
    <row r="8" spans="2:7" s="15" customFormat="1" ht="19.5" customHeight="1" x14ac:dyDescent="0.3">
      <c r="B8" s="63">
        <v>4</v>
      </c>
      <c r="C8" s="60" t="s">
        <v>16</v>
      </c>
      <c r="E8" s="14" t="str">
        <f>IF(ISBLANK(C8),"← Vælg en værdi fra rullelisten",IF(COUNTIF($C$5:C8,C8)&gt;1,"Du har markeret "&amp;C8&amp;" mere end én gang.",""))</f>
        <v/>
      </c>
    </row>
    <row r="9" spans="2:7" s="15" customFormat="1" ht="19.5" customHeight="1" thickBot="1" x14ac:dyDescent="0.35">
      <c r="B9" s="64">
        <v>5</v>
      </c>
      <c r="C9" s="61" t="s">
        <v>15</v>
      </c>
      <c r="E9" s="14" t="str">
        <f>IF(ISBLANK(C9),"← Vælg en værdi fra rullelisten",IF(COUNTIF($C$5:C9,C9)&gt;1,"Du har markeret "&amp;C9&amp;" mere end én gang.",""))</f>
        <v/>
      </c>
    </row>
  </sheetData>
  <sheetProtection sheet="1" selectLockedCells="1"/>
  <mergeCells count="1">
    <mergeCell ref="B4:D4"/>
  </mergeCells>
  <conditionalFormatting sqref="B5:C9">
    <cfRule type="expression" dxfId="0" priority="1">
      <formula>MOD(ROW(),2)</formula>
    </cfRule>
  </conditionalFormatting>
  <dataValidations count="1">
    <dataValidation type="list" allowBlank="1" showInputMessage="1" showErrorMessage="1" errorTitle="Ups!" error="Du skal angive et målepunkt fra dine finansdata, for at Nøglemålinger kan fungere korrekt. Klik på Annuller, angiv et andet målepunkt, eller tilføj metrikken på arket Input af finansdata. " sqref="C5:C9">
      <formula1>VisMålepunkter</formula1>
    </dataValidation>
  </dataValidations>
  <hyperlinks>
    <hyperlink ref="B4:C4" location="'Financial Report'!A1" tooltip="Vis finansrapport" display="  Klik for at få vist Finansrapport"/>
    <hyperlink ref="B4:D4" location="Finansrapport!A1" tooltip="Vis finansrapport" display="  Klik for at få vist Finansrapport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B52" sqref="B52"/>
    </sheetView>
  </sheetViews>
  <sheetFormatPr defaultRowHeight="15" x14ac:dyDescent="0.3"/>
  <cols>
    <col min="1" max="1" width="10.42578125" bestFit="1" customWidth="1"/>
    <col min="2" max="2" width="48.85546875" bestFit="1" customWidth="1"/>
    <col min="3" max="3" width="12.42578125" bestFit="1" customWidth="1"/>
    <col min="5" max="5" width="13.85546875" bestFit="1" customWidth="1"/>
    <col min="6" max="6" width="8.85546875" bestFit="1" customWidth="1"/>
    <col min="7" max="7" width="10.5703125" bestFit="1" customWidth="1"/>
  </cols>
  <sheetData>
    <row r="1" spans="1:7" x14ac:dyDescent="0.3">
      <c r="A1" s="89" t="s">
        <v>38</v>
      </c>
      <c r="B1" s="89" t="s">
        <v>39</v>
      </c>
      <c r="C1" s="90" t="s">
        <v>40</v>
      </c>
      <c r="D1" s="89" t="s">
        <v>41</v>
      </c>
      <c r="E1" s="89" t="s">
        <v>42</v>
      </c>
      <c r="F1" s="89" t="s">
        <v>43</v>
      </c>
      <c r="G1" s="89" t="s">
        <v>44</v>
      </c>
    </row>
    <row r="2" spans="1:7" x14ac:dyDescent="0.3">
      <c r="A2" s="91">
        <v>42776</v>
      </c>
      <c r="B2" s="89" t="s">
        <v>45</v>
      </c>
      <c r="C2" s="90">
        <v>10000</v>
      </c>
      <c r="D2" s="89"/>
      <c r="E2" s="89" t="s">
        <v>46</v>
      </c>
      <c r="F2" s="89" t="s">
        <v>47</v>
      </c>
      <c r="G2" s="89"/>
    </row>
    <row r="3" spans="1:7" x14ac:dyDescent="0.3">
      <c r="A3" s="91">
        <v>42809</v>
      </c>
      <c r="B3" s="89" t="s">
        <v>48</v>
      </c>
      <c r="C3" s="90">
        <v>-3487.4</v>
      </c>
      <c r="D3" s="89" t="s">
        <v>46</v>
      </c>
      <c r="E3" s="89" t="s">
        <v>46</v>
      </c>
      <c r="F3" s="89" t="s">
        <v>49</v>
      </c>
      <c r="G3" s="89"/>
    </row>
    <row r="4" spans="1:7" x14ac:dyDescent="0.3">
      <c r="A4" s="91">
        <v>42809</v>
      </c>
      <c r="B4" s="89" t="s">
        <v>50</v>
      </c>
      <c r="C4" s="90">
        <v>-550</v>
      </c>
      <c r="D4" s="89"/>
      <c r="E4" s="89" t="s">
        <v>46</v>
      </c>
      <c r="F4" s="89" t="s">
        <v>49</v>
      </c>
      <c r="G4" s="89"/>
    </row>
    <row r="5" spans="1:7" x14ac:dyDescent="0.3">
      <c r="A5" s="91">
        <v>42817</v>
      </c>
      <c r="B5" s="89" t="s">
        <v>51</v>
      </c>
      <c r="C5" s="90">
        <v>-3157.83</v>
      </c>
      <c r="D5" s="89" t="s">
        <v>52</v>
      </c>
      <c r="E5" s="89" t="s">
        <v>53</v>
      </c>
      <c r="F5" s="89" t="s">
        <v>49</v>
      </c>
      <c r="G5" s="89"/>
    </row>
    <row r="6" spans="1:7" x14ac:dyDescent="0.3">
      <c r="A6" s="91">
        <v>42822</v>
      </c>
      <c r="B6" s="89" t="s">
        <v>54</v>
      </c>
      <c r="C6" s="90">
        <v>-5480</v>
      </c>
      <c r="D6" s="89" t="s">
        <v>46</v>
      </c>
      <c r="E6" s="89" t="s">
        <v>55</v>
      </c>
      <c r="F6" s="89" t="s">
        <v>49</v>
      </c>
      <c r="G6" s="89"/>
    </row>
    <row r="7" spans="1:7" x14ac:dyDescent="0.3">
      <c r="A7" s="91">
        <v>42822</v>
      </c>
      <c r="B7" s="89" t="s">
        <v>56</v>
      </c>
      <c r="C7" s="90">
        <v>302</v>
      </c>
      <c r="D7" s="89"/>
      <c r="E7" s="89" t="s">
        <v>46</v>
      </c>
      <c r="F7" s="89" t="s">
        <v>47</v>
      </c>
      <c r="G7" s="89"/>
    </row>
    <row r="8" spans="1:7" x14ac:dyDescent="0.3">
      <c r="A8" s="91">
        <v>42825</v>
      </c>
      <c r="B8" s="89" t="s">
        <v>57</v>
      </c>
      <c r="C8" s="90">
        <v>-75</v>
      </c>
      <c r="D8" s="89"/>
      <c r="E8" s="89" t="s">
        <v>46</v>
      </c>
      <c r="F8" s="89" t="s">
        <v>49</v>
      </c>
      <c r="G8" s="89"/>
    </row>
    <row r="9" spans="1:7" x14ac:dyDescent="0.3">
      <c r="A9" s="91">
        <v>42831</v>
      </c>
      <c r="B9" s="89" t="s">
        <v>58</v>
      </c>
      <c r="C9" s="90">
        <f>6952.02+844.55</f>
        <v>7796.5700000000006</v>
      </c>
      <c r="D9" s="89"/>
      <c r="E9" s="89" t="s">
        <v>46</v>
      </c>
      <c r="F9" s="89" t="s">
        <v>47</v>
      </c>
      <c r="G9" s="89"/>
    </row>
    <row r="10" spans="1:7" x14ac:dyDescent="0.3">
      <c r="A10" s="91">
        <v>42846</v>
      </c>
      <c r="B10" s="89" t="s">
        <v>59</v>
      </c>
      <c r="C10" s="90">
        <v>-2500</v>
      </c>
      <c r="D10" s="89"/>
      <c r="E10" s="89" t="s">
        <v>60</v>
      </c>
      <c r="F10" s="89" t="s">
        <v>49</v>
      </c>
      <c r="G10" s="89"/>
    </row>
    <row r="11" spans="1:7" x14ac:dyDescent="0.3">
      <c r="A11" s="91">
        <v>42857</v>
      </c>
      <c r="B11" s="89" t="s">
        <v>61</v>
      </c>
      <c r="C11" s="90">
        <v>-1580</v>
      </c>
      <c r="D11" s="89" t="s">
        <v>62</v>
      </c>
      <c r="E11" s="89" t="s">
        <v>63</v>
      </c>
      <c r="F11" s="89" t="s">
        <v>49</v>
      </c>
      <c r="G11" s="89"/>
    </row>
    <row r="12" spans="1:7" x14ac:dyDescent="0.3">
      <c r="A12" s="91">
        <v>42859</v>
      </c>
      <c r="B12" s="89" t="s">
        <v>64</v>
      </c>
      <c r="C12" s="90">
        <v>51626</v>
      </c>
      <c r="D12" s="89"/>
      <c r="E12" s="89" t="s">
        <v>46</v>
      </c>
      <c r="F12" s="89" t="s">
        <v>47</v>
      </c>
      <c r="G12" s="89"/>
    </row>
    <row r="13" spans="1:7" x14ac:dyDescent="0.3">
      <c r="A13" s="91">
        <v>42863</v>
      </c>
      <c r="B13" s="89" t="s">
        <v>65</v>
      </c>
      <c r="C13" s="90">
        <v>10000</v>
      </c>
      <c r="D13" s="89"/>
      <c r="E13" s="89" t="s">
        <v>46</v>
      </c>
      <c r="F13" s="89" t="s">
        <v>47</v>
      </c>
      <c r="G13" s="89"/>
    </row>
    <row r="14" spans="1:7" x14ac:dyDescent="0.3">
      <c r="A14" s="91">
        <v>42863</v>
      </c>
      <c r="B14" s="89" t="s">
        <v>66</v>
      </c>
      <c r="C14" s="90">
        <v>-500</v>
      </c>
      <c r="D14" s="89"/>
      <c r="E14" s="89" t="s">
        <v>67</v>
      </c>
      <c r="F14" s="89" t="s">
        <v>49</v>
      </c>
      <c r="G14" s="89"/>
    </row>
    <row r="15" spans="1:7" x14ac:dyDescent="0.3">
      <c r="A15" s="91">
        <v>42867</v>
      </c>
      <c r="B15" s="89" t="s">
        <v>68</v>
      </c>
      <c r="C15" s="90">
        <v>-2000</v>
      </c>
      <c r="D15" s="89"/>
      <c r="E15" s="89" t="s">
        <v>69</v>
      </c>
      <c r="F15" s="89" t="s">
        <v>49</v>
      </c>
      <c r="G15" s="89"/>
    </row>
    <row r="16" spans="1:7" x14ac:dyDescent="0.3">
      <c r="A16" s="91">
        <v>42867</v>
      </c>
      <c r="B16" s="89" t="s">
        <v>70</v>
      </c>
      <c r="C16" s="90">
        <v>-809.65</v>
      </c>
      <c r="D16" s="89" t="s">
        <v>62</v>
      </c>
      <c r="E16" s="89" t="s">
        <v>71</v>
      </c>
      <c r="F16" s="89" t="s">
        <v>49</v>
      </c>
      <c r="G16" s="89"/>
    </row>
    <row r="17" spans="1:7" x14ac:dyDescent="0.3">
      <c r="A17" s="91">
        <v>42868</v>
      </c>
      <c r="B17" s="89" t="s">
        <v>72</v>
      </c>
      <c r="C17" s="90">
        <v>-72</v>
      </c>
      <c r="D17" s="89" t="s">
        <v>52</v>
      </c>
      <c r="E17" s="89" t="s">
        <v>73</v>
      </c>
      <c r="F17" s="89" t="s">
        <v>49</v>
      </c>
      <c r="G17" s="89"/>
    </row>
    <row r="18" spans="1:7" x14ac:dyDescent="0.3">
      <c r="A18" s="91">
        <v>42871</v>
      </c>
      <c r="B18" s="89" t="s">
        <v>70</v>
      </c>
      <c r="C18" s="90">
        <v>-291</v>
      </c>
      <c r="D18" s="89" t="s">
        <v>62</v>
      </c>
      <c r="E18" s="89" t="s">
        <v>74</v>
      </c>
      <c r="F18" s="89" t="s">
        <v>49</v>
      </c>
      <c r="G18" s="89"/>
    </row>
    <row r="19" spans="1:7" x14ac:dyDescent="0.3">
      <c r="A19" s="91">
        <v>42879</v>
      </c>
      <c r="B19" s="89" t="s">
        <v>75</v>
      </c>
      <c r="C19" s="90">
        <v>-1021.88</v>
      </c>
      <c r="D19" s="89" t="s">
        <v>52</v>
      </c>
      <c r="E19" s="89" t="s">
        <v>46</v>
      </c>
      <c r="F19" s="89" t="s">
        <v>49</v>
      </c>
      <c r="G19" s="89"/>
    </row>
    <row r="20" spans="1:7" x14ac:dyDescent="0.3">
      <c r="A20" s="91">
        <v>42884</v>
      </c>
      <c r="B20" s="89" t="s">
        <v>75</v>
      </c>
      <c r="C20" s="90">
        <v>-602.99</v>
      </c>
      <c r="D20" s="89" t="s">
        <v>52</v>
      </c>
      <c r="E20" s="89" t="s">
        <v>46</v>
      </c>
      <c r="F20" s="89" t="s">
        <v>49</v>
      </c>
      <c r="G20" s="89"/>
    </row>
    <row r="21" spans="1:7" x14ac:dyDescent="0.3">
      <c r="A21" s="91">
        <v>42902</v>
      </c>
      <c r="B21" s="89" t="s">
        <v>76</v>
      </c>
      <c r="C21" s="90">
        <v>-400</v>
      </c>
      <c r="D21" s="89" t="s">
        <v>62</v>
      </c>
      <c r="E21" s="89" t="s">
        <v>46</v>
      </c>
      <c r="F21" s="89" t="s">
        <v>49</v>
      </c>
      <c r="G21" s="89"/>
    </row>
    <row r="22" spans="1:7" x14ac:dyDescent="0.3">
      <c r="A22" s="91">
        <v>42903</v>
      </c>
      <c r="B22" s="89" t="s">
        <v>76</v>
      </c>
      <c r="C22" s="90">
        <v>-100</v>
      </c>
      <c r="D22" s="89" t="s">
        <v>52</v>
      </c>
      <c r="E22" s="89" t="s">
        <v>46</v>
      </c>
      <c r="F22" s="89" t="s">
        <v>49</v>
      </c>
      <c r="G22" s="89"/>
    </row>
    <row r="23" spans="1:7" x14ac:dyDescent="0.3">
      <c r="A23" s="91">
        <v>42915</v>
      </c>
      <c r="B23" s="89" t="s">
        <v>77</v>
      </c>
      <c r="C23" s="90">
        <f>1021.88+602.99</f>
        <v>1624.87</v>
      </c>
      <c r="D23" s="89"/>
      <c r="E23" s="89" t="s">
        <v>46</v>
      </c>
      <c r="F23" s="89" t="s">
        <v>47</v>
      </c>
      <c r="G23" s="89"/>
    </row>
    <row r="24" spans="1:7" x14ac:dyDescent="0.3">
      <c r="A24" s="91">
        <v>42916</v>
      </c>
      <c r="B24" s="89" t="s">
        <v>57</v>
      </c>
      <c r="C24" s="90">
        <v>-75</v>
      </c>
      <c r="D24" s="89"/>
      <c r="E24" s="89" t="s">
        <v>46</v>
      </c>
      <c r="F24" s="89" t="s">
        <v>49</v>
      </c>
      <c r="G24" s="89"/>
    </row>
    <row r="25" spans="1:7" x14ac:dyDescent="0.3">
      <c r="A25" s="91">
        <v>42945</v>
      </c>
      <c r="B25" s="89" t="s">
        <v>78</v>
      </c>
      <c r="C25" s="90">
        <v>-22</v>
      </c>
      <c r="D25" s="89" t="s">
        <v>52</v>
      </c>
      <c r="E25" s="89" t="s">
        <v>79</v>
      </c>
      <c r="F25" s="89" t="s">
        <v>49</v>
      </c>
      <c r="G25" s="89"/>
    </row>
    <row r="26" spans="1:7" x14ac:dyDescent="0.3">
      <c r="A26" s="91">
        <v>42978</v>
      </c>
      <c r="B26" s="89" t="s">
        <v>80</v>
      </c>
      <c r="C26" s="90">
        <v>-160.02000000000001</v>
      </c>
      <c r="D26" s="89" t="s">
        <v>52</v>
      </c>
      <c r="E26" s="89" t="s">
        <v>81</v>
      </c>
      <c r="F26" s="89" t="s">
        <v>49</v>
      </c>
      <c r="G26" s="89"/>
    </row>
    <row r="27" spans="1:7" x14ac:dyDescent="0.3">
      <c r="A27" s="91">
        <v>42978</v>
      </c>
      <c r="B27" s="89" t="s">
        <v>80</v>
      </c>
      <c r="C27" s="90">
        <v>-39.65</v>
      </c>
      <c r="D27" s="89" t="s">
        <v>52</v>
      </c>
      <c r="E27" s="89" t="s">
        <v>82</v>
      </c>
      <c r="F27" s="89" t="s">
        <v>49</v>
      </c>
      <c r="G27" s="89"/>
    </row>
    <row r="28" spans="1:7" x14ac:dyDescent="0.3">
      <c r="A28" s="91">
        <v>42992</v>
      </c>
      <c r="B28" s="89" t="s">
        <v>83</v>
      </c>
      <c r="C28" s="90">
        <v>-69.95</v>
      </c>
      <c r="D28" s="89" t="s">
        <v>52</v>
      </c>
      <c r="E28" s="89" t="s">
        <v>84</v>
      </c>
      <c r="F28" s="89" t="s">
        <v>49</v>
      </c>
      <c r="G28" s="89"/>
    </row>
    <row r="29" spans="1:7" x14ac:dyDescent="0.3">
      <c r="A29" s="91">
        <v>42992</v>
      </c>
      <c r="B29" s="89" t="s">
        <v>85</v>
      </c>
      <c r="C29" s="90">
        <f>-237-61.5</f>
        <v>-298.5</v>
      </c>
      <c r="D29" s="89" t="s">
        <v>86</v>
      </c>
      <c r="E29" s="89" t="s">
        <v>87</v>
      </c>
      <c r="F29" s="89" t="s">
        <v>49</v>
      </c>
      <c r="G29" s="89"/>
    </row>
    <row r="30" spans="1:7" x14ac:dyDescent="0.3">
      <c r="A30" s="91">
        <v>43000</v>
      </c>
      <c r="B30" s="89" t="s">
        <v>85</v>
      </c>
      <c r="C30" s="90">
        <v>-205</v>
      </c>
      <c r="D30" s="89" t="s">
        <v>86</v>
      </c>
      <c r="E30" s="89" t="s">
        <v>88</v>
      </c>
      <c r="F30" s="89" t="s">
        <v>49</v>
      </c>
      <c r="G30" s="89"/>
    </row>
    <row r="31" spans="1:7" x14ac:dyDescent="0.3">
      <c r="A31" s="91">
        <v>43006</v>
      </c>
      <c r="B31" s="89" t="s">
        <v>85</v>
      </c>
      <c r="C31" s="90">
        <v>-237</v>
      </c>
      <c r="D31" s="89" t="s">
        <v>89</v>
      </c>
      <c r="E31" s="89" t="s">
        <v>90</v>
      </c>
      <c r="F31" s="89" t="s">
        <v>49</v>
      </c>
      <c r="G31" s="89"/>
    </row>
    <row r="32" spans="1:7" x14ac:dyDescent="0.3">
      <c r="A32" s="91">
        <v>43007</v>
      </c>
      <c r="B32" s="89" t="s">
        <v>91</v>
      </c>
      <c r="C32" s="90">
        <v>-75</v>
      </c>
      <c r="D32" s="89"/>
      <c r="E32" s="89" t="s">
        <v>46</v>
      </c>
      <c r="F32" s="89" t="s">
        <v>49</v>
      </c>
      <c r="G32" s="89"/>
    </row>
    <row r="33" spans="1:7" x14ac:dyDescent="0.3">
      <c r="A33" s="91">
        <v>43013</v>
      </c>
      <c r="B33" s="89" t="s">
        <v>80</v>
      </c>
      <c r="C33" s="90">
        <v>-200</v>
      </c>
      <c r="D33" s="89" t="s">
        <v>52</v>
      </c>
      <c r="E33" s="89" t="s">
        <v>92</v>
      </c>
      <c r="F33" s="89" t="s">
        <v>49</v>
      </c>
      <c r="G33" s="89"/>
    </row>
    <row r="34" spans="1:7" x14ac:dyDescent="0.3">
      <c r="A34" s="91">
        <v>43013</v>
      </c>
      <c r="B34" s="89" t="s">
        <v>85</v>
      </c>
      <c r="C34" s="90">
        <v>-312.39</v>
      </c>
      <c r="D34" s="89" t="s">
        <v>52</v>
      </c>
      <c r="E34" s="89" t="s">
        <v>93</v>
      </c>
      <c r="F34" s="89" t="s">
        <v>49</v>
      </c>
      <c r="G34" s="89"/>
    </row>
    <row r="35" spans="1:7" x14ac:dyDescent="0.3">
      <c r="A35" s="91">
        <v>43018</v>
      </c>
      <c r="B35" s="89" t="s">
        <v>94</v>
      </c>
      <c r="C35" s="90">
        <v>15000</v>
      </c>
      <c r="D35" s="89"/>
      <c r="E35" s="89" t="s">
        <v>46</v>
      </c>
      <c r="F35" s="89" t="s">
        <v>47</v>
      </c>
      <c r="G35" s="89"/>
    </row>
    <row r="36" spans="1:7" x14ac:dyDescent="0.3">
      <c r="A36" s="91">
        <v>43022</v>
      </c>
      <c r="B36" s="89" t="s">
        <v>95</v>
      </c>
      <c r="C36" s="90">
        <v>-320.60000000000002</v>
      </c>
      <c r="D36" s="89" t="s">
        <v>52</v>
      </c>
      <c r="E36" s="89" t="s">
        <v>96</v>
      </c>
      <c r="F36" s="89" t="s">
        <v>49</v>
      </c>
      <c r="G36" s="89"/>
    </row>
    <row r="37" spans="1:7" x14ac:dyDescent="0.3">
      <c r="A37" s="91">
        <v>43022</v>
      </c>
      <c r="B37" s="89" t="s">
        <v>85</v>
      </c>
      <c r="C37" s="90">
        <v>-285.2</v>
      </c>
      <c r="D37" s="89" t="s">
        <v>86</v>
      </c>
      <c r="E37" s="89" t="s">
        <v>97</v>
      </c>
      <c r="F37" s="89" t="s">
        <v>49</v>
      </c>
      <c r="G37" s="89"/>
    </row>
    <row r="38" spans="1:7" x14ac:dyDescent="0.3">
      <c r="A38" s="91">
        <v>43042</v>
      </c>
      <c r="B38" s="89" t="s">
        <v>98</v>
      </c>
      <c r="C38" s="90">
        <v>-419.51</v>
      </c>
      <c r="D38" s="89" t="s">
        <v>52</v>
      </c>
      <c r="E38" s="89" t="s">
        <v>99</v>
      </c>
      <c r="F38" s="89" t="s">
        <v>49</v>
      </c>
      <c r="G38" s="89"/>
    </row>
    <row r="39" spans="1:7" x14ac:dyDescent="0.3">
      <c r="A39" s="91">
        <v>43055</v>
      </c>
      <c r="B39" s="89" t="s">
        <v>100</v>
      </c>
      <c r="C39" s="90">
        <v>-1093</v>
      </c>
      <c r="D39" s="89" t="s">
        <v>52</v>
      </c>
      <c r="E39" s="89" t="s">
        <v>101</v>
      </c>
      <c r="F39" s="89" t="s">
        <v>49</v>
      </c>
      <c r="G39" s="89"/>
    </row>
    <row r="40" spans="1:7" x14ac:dyDescent="0.3">
      <c r="A40" s="91">
        <v>43055</v>
      </c>
      <c r="B40" s="89" t="s">
        <v>102</v>
      </c>
      <c r="C40" s="90">
        <v>-194</v>
      </c>
      <c r="D40" s="89" t="s">
        <v>52</v>
      </c>
      <c r="E40" s="89" t="s">
        <v>103</v>
      </c>
      <c r="F40" s="89" t="s">
        <v>49</v>
      </c>
      <c r="G40" s="89"/>
    </row>
    <row r="41" spans="1:7" x14ac:dyDescent="0.3">
      <c r="A41" s="91">
        <v>43056</v>
      </c>
      <c r="B41" s="89" t="s">
        <v>104</v>
      </c>
      <c r="C41" s="90">
        <f>-6937.5*1.25</f>
        <v>-8671.875</v>
      </c>
      <c r="D41" s="89"/>
      <c r="E41" s="89" t="s">
        <v>105</v>
      </c>
      <c r="F41" s="89" t="s">
        <v>49</v>
      </c>
      <c r="G41" s="89"/>
    </row>
    <row r="42" spans="1:7" x14ac:dyDescent="0.3">
      <c r="A42" s="91">
        <v>43062</v>
      </c>
      <c r="B42" s="89" t="s">
        <v>106</v>
      </c>
      <c r="C42" s="90">
        <f>-(735+720+115+230+230+230+168+144+24+48+48+48)</f>
        <v>-2740</v>
      </c>
      <c r="D42" s="89"/>
      <c r="E42" s="89" t="s">
        <v>107</v>
      </c>
      <c r="F42" s="89" t="s">
        <v>49</v>
      </c>
      <c r="G42" s="89"/>
    </row>
    <row r="43" spans="1:7" x14ac:dyDescent="0.3">
      <c r="A43" s="91">
        <v>43065</v>
      </c>
      <c r="B43" s="89" t="s">
        <v>108</v>
      </c>
      <c r="C43" s="90">
        <v>-2500</v>
      </c>
      <c r="D43" s="89"/>
      <c r="E43" s="89" t="s">
        <v>109</v>
      </c>
      <c r="F43" s="89" t="s">
        <v>49</v>
      </c>
      <c r="G43" s="89"/>
    </row>
    <row r="44" spans="1:7" x14ac:dyDescent="0.3">
      <c r="A44" s="91">
        <v>43073</v>
      </c>
      <c r="B44" s="89" t="s">
        <v>110</v>
      </c>
      <c r="C44" s="90">
        <v>-1271.56</v>
      </c>
      <c r="D44" s="89" t="s">
        <v>52</v>
      </c>
      <c r="E44" s="89" t="s">
        <v>111</v>
      </c>
      <c r="F44" s="89" t="s">
        <v>49</v>
      </c>
      <c r="G44" s="89"/>
    </row>
    <row r="45" spans="1:7" x14ac:dyDescent="0.3">
      <c r="A45" s="91">
        <v>43098</v>
      </c>
      <c r="B45" s="89" t="s">
        <v>112</v>
      </c>
      <c r="C45" s="90">
        <v>-75</v>
      </c>
      <c r="D45" s="89"/>
      <c r="E45" s="89" t="s">
        <v>46</v>
      </c>
      <c r="F45" s="89" t="s">
        <v>49</v>
      </c>
      <c r="G45" s="89"/>
    </row>
  </sheetData>
  <autoFilter ref="A1:G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39"/>
  <sheetViews>
    <sheetView workbookViewId="0">
      <selection activeCell="C8" sqref="C8"/>
    </sheetView>
  </sheetViews>
  <sheetFormatPr defaultRowHeight="15" x14ac:dyDescent="0.3"/>
  <cols>
    <col min="1" max="1" width="10.28515625" customWidth="1"/>
    <col min="2" max="2" width="32.85546875" customWidth="1"/>
    <col min="3" max="3" width="10" bestFit="1" customWidth="1"/>
    <col min="4" max="9" width="10.5703125" customWidth="1"/>
  </cols>
  <sheetData>
    <row r="1" spans="1:9" s="15" customFormat="1" ht="34.5" customHeight="1" x14ac:dyDescent="0.3">
      <c r="A1" s="16" t="s">
        <v>29</v>
      </c>
    </row>
    <row r="2" spans="1:9" s="15" customFormat="1" x14ac:dyDescent="0.3">
      <c r="D2" s="7" t="s">
        <v>32</v>
      </c>
    </row>
    <row r="3" spans="1:9" ht="19.5" customHeight="1" x14ac:dyDescent="0.3">
      <c r="B3" t="s">
        <v>30</v>
      </c>
      <c r="C3" s="3">
        <f>ValgtÅr</f>
        <v>2017</v>
      </c>
      <c r="D3">
        <f ca="1">MATCH(C3,VisÅr,0)+1</f>
        <v>8</v>
      </c>
    </row>
    <row r="4" spans="1:9" ht="19.5" customHeight="1" x14ac:dyDescent="0.3">
      <c r="B4" t="s">
        <v>31</v>
      </c>
      <c r="C4" s="3">
        <f>C3-1</f>
        <v>2016</v>
      </c>
      <c r="D4">
        <f ca="1">MATCH(C4,VisÅr,0)+1</f>
        <v>7</v>
      </c>
    </row>
    <row r="5" spans="1:9" ht="19.5" customHeight="1" x14ac:dyDescent="0.3"/>
    <row r="6" spans="1:9" ht="19.5" customHeight="1" thickBot="1" x14ac:dyDescent="0.35">
      <c r="B6" t="s">
        <v>32</v>
      </c>
      <c r="C6" s="1">
        <f ca="1">MATCH(C7,VisÅr,0)+1</f>
        <v>5</v>
      </c>
      <c r="D6" s="1">
        <f ca="1">MATCH(D7,VisÅr,0)+1</f>
        <v>6</v>
      </c>
      <c r="E6" s="1" t="e">
        <f ca="1">MATCH(E7,VisÅr,0)+1</f>
        <v>#N/A</v>
      </c>
      <c r="F6" s="1">
        <f ca="1">MATCH(F7,VisÅr,0)+1</f>
        <v>7</v>
      </c>
      <c r="G6" s="1">
        <f ca="1">MATCH(G7,VisÅr,0)+1</f>
        <v>8</v>
      </c>
      <c r="I6">
        <f ca="1">COUNT(C6:G6)</f>
        <v>4</v>
      </c>
    </row>
    <row r="7" spans="1:9" ht="19.5" thickBot="1" x14ac:dyDescent="0.35">
      <c r="B7" s="9" t="s">
        <v>33</v>
      </c>
      <c r="C7" s="17">
        <f>D7-1</f>
        <v>2013</v>
      </c>
      <c r="D7" s="17">
        <f>E7-1</f>
        <v>2014</v>
      </c>
      <c r="E7" s="17">
        <f>F7-1</f>
        <v>2015</v>
      </c>
      <c r="F7" s="17">
        <f>G7-1</f>
        <v>2016</v>
      </c>
      <c r="G7" s="17">
        <f>C3</f>
        <v>2017</v>
      </c>
      <c r="H7" s="9"/>
    </row>
    <row r="8" spans="1:9" ht="19.5" customHeight="1" x14ac:dyDescent="0.3">
      <c r="A8">
        <f>MATCH(B8,'Input af finansdata'!$B$6:$B$30,0)</f>
        <v>1</v>
      </c>
      <c r="B8" t="str">
        <f>IF('Indstillinger for Nøglemålinger'!C5="","",'Indstillinger for Nøglemålinger'!C5)</f>
        <v>INDTÆGTER</v>
      </c>
      <c r="C8">
        <f ca="1">IFERROR(INDEX('Input af finansdata'!$B$6:$I$30,$A8,C$6),NA())</f>
        <v>0</v>
      </c>
      <c r="D8">
        <f ca="1">IFERROR(INDEX('Input af finansdata'!$B$6:$I$30,$A8,D$6),NA())</f>
        <v>0</v>
      </c>
      <c r="E8" t="e">
        <f ca="1">IFERROR(INDEX('Input af finansdata'!$B$6:$I$30,$A8,E$6),NA())</f>
        <v>#N/A</v>
      </c>
      <c r="F8">
        <f ca="1">IFERROR(INDEX('Input af finansdata'!$B$6:$I$30,$A8,F$6),NA())</f>
        <v>3000</v>
      </c>
      <c r="G8">
        <f ca="1">IFERROR(INDEX('Input af finansdata'!$B$6:$I$30,$A8,G$6),NA())</f>
        <v>96349.440000000002</v>
      </c>
      <c r="H8" s="4">
        <f ca="1">IFERROR(G8/F8-1,"")</f>
        <v>31.116480000000003</v>
      </c>
    </row>
    <row r="9" spans="1:9" ht="19.5" customHeight="1" x14ac:dyDescent="0.3">
      <c r="A9">
        <f>MATCH(B9,'Input af finansdata'!$B$6:$B$30,0)</f>
        <v>6</v>
      </c>
      <c r="B9" t="str">
        <f>IF('Indstillinger for Nøglemålinger'!C6="","",'Indstillinger for Nøglemålinger'!C6)</f>
        <v>NETTOOVERSKUD</v>
      </c>
      <c r="C9">
        <f ca="1">IFERROR(INDEX('Input af finansdata'!$B$6:$I$30,$A9,C$6),NA())</f>
        <v>0</v>
      </c>
      <c r="D9">
        <f ca="1">IFERROR(INDEX('Input af finansdata'!$B$6:$I$30,$A9,D$6),NA())</f>
        <v>0</v>
      </c>
      <c r="E9" t="e">
        <f ca="1">IFERROR(INDEX('Input af finansdata'!$B$6:$I$30,$A9,E$6),NA())</f>
        <v>#N/A</v>
      </c>
      <c r="F9">
        <f ca="1">IFERROR(INDEX('Input af finansdata'!$B$6:$I$30,$A9,F$6),NA())</f>
        <v>2465.6999999999998</v>
      </c>
      <c r="G9">
        <f ca="1">IFERROR(INDEX('Input af finansdata'!$B$6:$I$30,$A9,G$6),NA())</f>
        <v>54456.43</v>
      </c>
      <c r="H9" s="4">
        <f t="shared" ref="H9:H12" ca="1" si="0">IFERROR(G9/F9-1,"")</f>
        <v>21.085586243257495</v>
      </c>
    </row>
    <row r="10" spans="1:9" ht="19.5" customHeight="1" x14ac:dyDescent="0.3">
      <c r="A10" t="e">
        <f>MATCH(B10,'Input af finansdata'!$B$6:$B$30,0)</f>
        <v>#N/A</v>
      </c>
      <c r="B10" t="str">
        <f>IF('Indstillinger for Nøglemålinger'!C7="","",'Indstillinger for Nøglemålinger'!C7)</f>
        <v>RENTER</v>
      </c>
      <c r="C10" t="e">
        <f ca="1">IFERROR(INDEX('Input af finansdata'!$B$6:$I$30,$A10,C$6),NA())</f>
        <v>#N/A</v>
      </c>
      <c r="D10" t="e">
        <f ca="1">IFERROR(INDEX('Input af finansdata'!$B$6:$I$30,$A10,D$6),NA())</f>
        <v>#N/A</v>
      </c>
      <c r="E10" t="e">
        <f ca="1">IFERROR(INDEX('Input af finansdata'!$B$6:$I$30,$A10,E$6),NA())</f>
        <v>#N/A</v>
      </c>
      <c r="F10" t="e">
        <f ca="1">IFERROR(INDEX('Input af finansdata'!$B$6:$I$30,$A10,F$6),NA())</f>
        <v>#N/A</v>
      </c>
      <c r="G10" t="e">
        <f ca="1">IFERROR(INDEX('Input af finansdata'!$B$6:$I$30,$A10,G$6),NA())</f>
        <v>#N/A</v>
      </c>
      <c r="H10" s="4" t="str">
        <f t="shared" ca="1" si="0"/>
        <v/>
      </c>
    </row>
    <row r="11" spans="1:9" ht="19.5" customHeight="1" x14ac:dyDescent="0.3">
      <c r="A11">
        <f>MATCH(B11,'Input af finansdata'!$B$6:$B$30,0)</f>
        <v>4</v>
      </c>
      <c r="B11" t="str">
        <f>IF('Indstillinger for Nøglemålinger'!C8="","",'Indstillinger for Nøglemålinger'!C8)</f>
        <v>AFSKRIVNINGER</v>
      </c>
      <c r="C11">
        <f ca="1">IFERROR(INDEX('Input af finansdata'!$B$6:$I$30,$A11,C$6),NA())</f>
        <v>0</v>
      </c>
      <c r="D11">
        <f ca="1">IFERROR(INDEX('Input af finansdata'!$B$6:$I$30,$A11,D$6),NA())</f>
        <v>0</v>
      </c>
      <c r="E11" t="e">
        <f ca="1">IFERROR(INDEX('Input af finansdata'!$B$6:$I$30,$A11,E$6),NA())</f>
        <v>#N/A</v>
      </c>
      <c r="F11">
        <f ca="1">IFERROR(INDEX('Input af finansdata'!$B$6:$I$30,$A11,F$6),NA())</f>
        <v>0</v>
      </c>
      <c r="G11">
        <f ca="1">IFERROR(INDEX('Input af finansdata'!$B$6:$I$30,$A11,G$6),NA())</f>
        <v>0</v>
      </c>
      <c r="H11" s="4" t="str">
        <f t="shared" ca="1" si="0"/>
        <v/>
      </c>
    </row>
    <row r="12" spans="1:9" ht="19.5" customHeight="1" x14ac:dyDescent="0.3">
      <c r="A12">
        <f>MATCH(B12,'Input af finansdata'!$B$6:$B$30,0)</f>
        <v>3</v>
      </c>
      <c r="B12" t="str">
        <f>IF('Indstillinger for Nøglemålinger'!C9="","",'Indstillinger for Nøglemålinger'!C9)</f>
        <v>DRIFTSRESULTAT</v>
      </c>
      <c r="C12">
        <f ca="1">IFERROR(INDEX('Input af finansdata'!$B$6:$I$30,$A12,C$6),NA())</f>
        <v>0</v>
      </c>
      <c r="D12">
        <f ca="1">IFERROR(INDEX('Input af finansdata'!$B$6:$I$30,$A12,D$6),NA())</f>
        <v>0</v>
      </c>
      <c r="E12" t="e">
        <f ca="1">IFERROR(INDEX('Input af finansdata'!$B$6:$I$30,$A12,E$6),NA())</f>
        <v>#N/A</v>
      </c>
      <c r="F12">
        <f ca="1">IFERROR(INDEX('Input af finansdata'!$B$6:$I$30,$A12,F$6),NA())</f>
        <v>2497.6999999999998</v>
      </c>
      <c r="G12">
        <f ca="1">IFERROR(INDEX('Input af finansdata'!$B$6:$I$30,$A12,G$6),NA())</f>
        <v>54756.43</v>
      </c>
      <c r="H12" s="4">
        <f t="shared" ca="1" si="0"/>
        <v>20.922740921647918</v>
      </c>
    </row>
    <row r="13" spans="1:9" ht="15.75" thickBot="1" x14ac:dyDescent="0.35"/>
    <row r="14" spans="1:9" ht="19.5" thickBot="1" x14ac:dyDescent="0.35">
      <c r="B14" s="9" t="s">
        <v>34</v>
      </c>
      <c r="C14" s="9"/>
      <c r="D14" s="9"/>
      <c r="E14" s="9"/>
      <c r="F14" s="9"/>
      <c r="G14" s="9"/>
      <c r="H14" s="9"/>
    </row>
    <row r="15" spans="1:9" ht="19.5" customHeight="1" x14ac:dyDescent="0.3">
      <c r="A15">
        <f>ROWS($B$15:B15)</f>
        <v>1</v>
      </c>
      <c r="B15" t="str">
        <f>IF('Input af finansdata'!B6=0,"",'Input af finansdata'!B6)</f>
        <v>INDTÆGTER</v>
      </c>
      <c r="C15">
        <f ca="1">IF($B15="",NA(),IFERROR(INDEX('Input af finansdata'!$B$6:$I$30,$A15,C$6),NA()))</f>
        <v>0</v>
      </c>
      <c r="D15">
        <f ca="1">IF($B15="",NA(),IFERROR(INDEX('Input af finansdata'!$B$6:$I$30,$A15,D$6),NA()))</f>
        <v>0</v>
      </c>
      <c r="E15" t="e">
        <f ca="1">IF($B15="",NA(),IFERROR(INDEX('Input af finansdata'!$B$6:$I$30,$A15,E$6),NA()))</f>
        <v>#N/A</v>
      </c>
      <c r="F15">
        <f ca="1">IF($B15="",NA(),IFERROR(INDEX('Input af finansdata'!$B$6:$I$30,$A15,F$6),NA()))</f>
        <v>3000</v>
      </c>
      <c r="G15">
        <f ca="1">IF($B15="",NA(),IFERROR(INDEX('Input af finansdata'!$B$6:$I$30,$A15,G$6),NA()))</f>
        <v>96349.440000000002</v>
      </c>
    </row>
    <row r="16" spans="1:9" ht="19.5" customHeight="1" x14ac:dyDescent="0.3">
      <c r="A16">
        <f>ROWS($B$15:B16)</f>
        <v>2</v>
      </c>
      <c r="B16" t="str">
        <f>IF('Input af finansdata'!B7=0,"",'Input af finansdata'!B7)</f>
        <v>DRIFTSUDGIFTER</v>
      </c>
      <c r="C16">
        <f ca="1">IF($B16="",NA(),IFERROR(INDEX('Input af finansdata'!$B$6:$I$30,$A16,C$6),NA()))</f>
        <v>0</v>
      </c>
      <c r="D16">
        <f ca="1">IF($B16="",NA(),IFERROR(INDEX('Input af finansdata'!$B$6:$I$30,$A16,D$6),NA()))</f>
        <v>0</v>
      </c>
      <c r="E16" t="e">
        <f ca="1">IF($B16="",NA(),IFERROR(INDEX('Input af finansdata'!$B$6:$I$30,$A16,E$6),NA()))</f>
        <v>#N/A</v>
      </c>
      <c r="F16">
        <f ca="1">IF($B16="",NA(),IFERROR(INDEX('Input af finansdata'!$B$6:$I$30,$A16,F$6),NA()))</f>
        <v>502.3</v>
      </c>
      <c r="G16">
        <f ca="1">IF($B16="",NA(),IFERROR(INDEX('Input af finansdata'!$B$6:$I$30,$A16,G$6),NA()))</f>
        <v>41593.01</v>
      </c>
    </row>
    <row r="17" spans="1:7" ht="19.5" customHeight="1" x14ac:dyDescent="0.3">
      <c r="A17">
        <f>ROWS($B$15:B17)</f>
        <v>3</v>
      </c>
      <c r="B17" t="str">
        <f>IF('Input af finansdata'!B8=0,"",'Input af finansdata'!B8)</f>
        <v>DRIFTSRESULTAT</v>
      </c>
      <c r="C17">
        <f ca="1">IF($B17="",NA(),IFERROR(INDEX('Input af finansdata'!$B$6:$I$30,$A17,C$6),NA()))</f>
        <v>0</v>
      </c>
      <c r="D17">
        <f ca="1">IF($B17="",NA(),IFERROR(INDEX('Input af finansdata'!$B$6:$I$30,$A17,D$6),NA()))</f>
        <v>0</v>
      </c>
      <c r="E17" t="e">
        <f ca="1">IF($B17="",NA(),IFERROR(INDEX('Input af finansdata'!$B$6:$I$30,$A17,E$6),NA()))</f>
        <v>#N/A</v>
      </c>
      <c r="F17">
        <f ca="1">IF($B17="",NA(),IFERROR(INDEX('Input af finansdata'!$B$6:$I$30,$A17,F$6),NA()))</f>
        <v>2497.6999999999998</v>
      </c>
      <c r="G17">
        <f ca="1">IF($B17="",NA(),IFERROR(INDEX('Input af finansdata'!$B$6:$I$30,$A17,G$6),NA()))</f>
        <v>54756.43</v>
      </c>
    </row>
    <row r="18" spans="1:7" ht="19.5" customHeight="1" x14ac:dyDescent="0.3">
      <c r="A18">
        <f>ROWS($B$15:B18)</f>
        <v>4</v>
      </c>
      <c r="B18" t="str">
        <f>IF('Input af finansdata'!B9=0,"",'Input af finansdata'!B9)</f>
        <v>AFSKRIVNINGER</v>
      </c>
      <c r="C18">
        <f ca="1">IF($B18="",NA(),IFERROR(INDEX('Input af finansdata'!$B$6:$I$30,$A18,C$6),NA()))</f>
        <v>0</v>
      </c>
      <c r="D18">
        <f ca="1">IF($B18="",NA(),IFERROR(INDEX('Input af finansdata'!$B$6:$I$30,$A18,D$6),NA()))</f>
        <v>0</v>
      </c>
      <c r="E18" t="e">
        <f ca="1">IF($B18="",NA(),IFERROR(INDEX('Input af finansdata'!$B$6:$I$30,$A18,E$6),NA()))</f>
        <v>#N/A</v>
      </c>
      <c r="F18">
        <f ca="1">IF($B18="",NA(),IFERROR(INDEX('Input af finansdata'!$B$6:$I$30,$A18,F$6),NA()))</f>
        <v>0</v>
      </c>
      <c r="G18">
        <f ca="1">IF($B18="",NA(),IFERROR(INDEX('Input af finansdata'!$B$6:$I$30,$A18,G$6),NA()))</f>
        <v>0</v>
      </c>
    </row>
    <row r="19" spans="1:7" ht="19.5" customHeight="1" x14ac:dyDescent="0.3">
      <c r="A19">
        <f>ROWS($B$15:B19)</f>
        <v>5</v>
      </c>
      <c r="B19" t="str">
        <f>IF('Input af finansdata'!B10=0,"",'Input af finansdata'!B10)</f>
        <v>RENTER &amp; GEBYRER</v>
      </c>
      <c r="C19">
        <f ca="1">IF($B19="",NA(),IFERROR(INDEX('Input af finansdata'!$B$6:$I$30,$A19,C$6),NA()))</f>
        <v>0</v>
      </c>
      <c r="D19">
        <f ca="1">IF($B19="",NA(),IFERROR(INDEX('Input af finansdata'!$B$6:$I$30,$A19,D$6),NA()))</f>
        <v>0</v>
      </c>
      <c r="E19" t="e">
        <f ca="1">IF($B19="",NA(),IFERROR(INDEX('Input af finansdata'!$B$6:$I$30,$A19,E$6),NA()))</f>
        <v>#N/A</v>
      </c>
      <c r="F19">
        <f ca="1">IF($B19="",NA(),IFERROR(INDEX('Input af finansdata'!$B$6:$I$30,$A19,F$6),NA()))</f>
        <v>-32</v>
      </c>
      <c r="G19">
        <f ca="1">IF($B19="",NA(),IFERROR(INDEX('Input af finansdata'!$B$6:$I$30,$A19,G$6),NA()))</f>
        <v>-300</v>
      </c>
    </row>
    <row r="20" spans="1:7" ht="19.5" customHeight="1" x14ac:dyDescent="0.3">
      <c r="A20">
        <f>ROWS($B$15:B20)</f>
        <v>6</v>
      </c>
      <c r="B20" t="str">
        <f>IF('Input af finansdata'!B11=0,"",'Input af finansdata'!B11)</f>
        <v>NETTOOVERSKUD</v>
      </c>
      <c r="C20">
        <f ca="1">IF($B20="",NA(),IFERROR(INDEX('Input af finansdata'!$B$6:$I$30,$A20,C$6),NA()))</f>
        <v>0</v>
      </c>
      <c r="D20">
        <f ca="1">IF($B20="",NA(),IFERROR(INDEX('Input af finansdata'!$B$6:$I$30,$A20,D$6),NA()))</f>
        <v>0</v>
      </c>
      <c r="E20" t="e">
        <f ca="1">IF($B20="",NA(),IFERROR(INDEX('Input af finansdata'!$B$6:$I$30,$A20,E$6),NA()))</f>
        <v>#N/A</v>
      </c>
      <c r="F20">
        <f ca="1">IF($B20="",NA(),IFERROR(INDEX('Input af finansdata'!$B$6:$I$30,$A20,F$6),NA()))</f>
        <v>2465.6999999999998</v>
      </c>
      <c r="G20">
        <f ca="1">IF($B20="",NA(),IFERROR(INDEX('Input af finansdata'!$B$6:$I$30,$A20,G$6),NA()))</f>
        <v>54456.43</v>
      </c>
    </row>
    <row r="21" spans="1:7" ht="19.5" customHeight="1" x14ac:dyDescent="0.3">
      <c r="A21">
        <f>ROWS($B$15:B21)</f>
        <v>7</v>
      </c>
      <c r="B21" t="str">
        <f>IF('Input af finansdata'!B12=0,"",'Input af finansdata'!B12)</f>
        <v>MOMS</v>
      </c>
      <c r="C21">
        <f ca="1">IF($B21="",NA(),IFERROR(INDEX('Input af finansdata'!$B$6:$I$30,$A21,C$6),NA()))</f>
        <v>0</v>
      </c>
      <c r="D21">
        <f ca="1">IF($B21="",NA(),IFERROR(INDEX('Input af finansdata'!$B$6:$I$30,$A21,D$6),NA()))</f>
        <v>0</v>
      </c>
      <c r="E21" t="e">
        <f ca="1">IF($B21="",NA(),IFERROR(INDEX('Input af finansdata'!$B$6:$I$30,$A21,E$6),NA()))</f>
        <v>#N/A</v>
      </c>
      <c r="F21">
        <f ca="1">IF($B21="",NA(),IFERROR(INDEX('Input af finansdata'!$B$6:$I$30,$A21,F$6),NA()))</f>
        <v>0</v>
      </c>
      <c r="G21">
        <f ca="1">IF($B21="",NA(),IFERROR(INDEX('Input af finansdata'!$B$6:$I$30,$A21,G$6),NA()))</f>
        <v>0</v>
      </c>
    </row>
    <row r="22" spans="1:7" ht="19.5" customHeight="1" x14ac:dyDescent="0.3">
      <c r="A22">
        <f>ROWS($B$15:B22)</f>
        <v>8</v>
      </c>
      <c r="B22" t="str">
        <f>IF('Input af finansdata'!B13=0,"",'Input af finansdata'!B13)</f>
        <v>OVERSKUD EFTER SKAT</v>
      </c>
      <c r="C22">
        <f ca="1">IF($B22="",NA(),IFERROR(INDEX('Input af finansdata'!$B$6:$I$30,$A22,C$6),NA()))</f>
        <v>0</v>
      </c>
      <c r="D22">
        <f ca="1">IF($B22="",NA(),IFERROR(INDEX('Input af finansdata'!$B$6:$I$30,$A22,D$6),NA()))</f>
        <v>0</v>
      </c>
      <c r="E22" t="e">
        <f ca="1">IF($B22="",NA(),IFERROR(INDEX('Input af finansdata'!$B$6:$I$30,$A22,E$6),NA()))</f>
        <v>#N/A</v>
      </c>
      <c r="F22">
        <f ca="1">IF($B22="",NA(),IFERROR(INDEX('Input af finansdata'!$B$6:$I$30,$A22,F$6),NA()))</f>
        <v>2465.6999999999998</v>
      </c>
      <c r="G22">
        <f ca="1">IF($B22="",NA(),IFERROR(INDEX('Input af finansdata'!$B$6:$I$30,$A22,G$6),NA()))</f>
        <v>54456.43</v>
      </c>
    </row>
    <row r="23" spans="1:7" ht="19.5" customHeight="1" x14ac:dyDescent="0.3">
      <c r="A23">
        <f>ROWS($B$15:B23)</f>
        <v>9</v>
      </c>
      <c r="B23" t="str">
        <f>IF('Input af finansdata'!B14=0,"",'Input af finansdata'!B14)</f>
        <v>MÅLEPUNKT 1</v>
      </c>
      <c r="C23">
        <f ca="1">IF($B23="",NA(),IFERROR(INDEX('Input af finansdata'!$B$6:$I$30,$A23,C$6),NA()))</f>
        <v>0</v>
      </c>
      <c r="D23">
        <f ca="1">IF($B23="",NA(),IFERROR(INDEX('Input af finansdata'!$B$6:$I$30,$A23,D$6),NA()))</f>
        <v>0</v>
      </c>
      <c r="E23" t="e">
        <f ca="1">IF($B23="",NA(),IFERROR(INDEX('Input af finansdata'!$B$6:$I$30,$A23,E$6),NA()))</f>
        <v>#N/A</v>
      </c>
      <c r="F23">
        <f ca="1">IF($B23="",NA(),IFERROR(INDEX('Input af finansdata'!$B$6:$I$30,$A23,F$6),NA()))</f>
        <v>0</v>
      </c>
      <c r="G23">
        <f ca="1">IF($B23="",NA(),IFERROR(INDEX('Input af finansdata'!$B$6:$I$30,$A23,G$6),NA()))</f>
        <v>0</v>
      </c>
    </row>
    <row r="24" spans="1:7" ht="19.5" customHeight="1" x14ac:dyDescent="0.3">
      <c r="A24">
        <f>ROWS($B$15:B24)</f>
        <v>10</v>
      </c>
      <c r="B24" t="str">
        <f>IF('Input af finansdata'!B15=0,"",'Input af finansdata'!B15)</f>
        <v>MÅLEPUNKT 2</v>
      </c>
      <c r="C24">
        <f ca="1">IF($B24="",NA(),IFERROR(INDEX('Input af finansdata'!$B$6:$I$30,$A24,C$6),NA()))</f>
        <v>0</v>
      </c>
      <c r="D24">
        <f ca="1">IF($B24="",NA(),IFERROR(INDEX('Input af finansdata'!$B$6:$I$30,$A24,D$6),NA()))</f>
        <v>0</v>
      </c>
      <c r="E24" t="e">
        <f ca="1">IF($B24="",NA(),IFERROR(INDEX('Input af finansdata'!$B$6:$I$30,$A24,E$6),NA()))</f>
        <v>#N/A</v>
      </c>
      <c r="F24">
        <f ca="1">IF($B24="",NA(),IFERROR(INDEX('Input af finansdata'!$B$6:$I$30,$A24,F$6),NA()))</f>
        <v>0</v>
      </c>
      <c r="G24">
        <f ca="1">IF($B24="",NA(),IFERROR(INDEX('Input af finansdata'!$B$6:$I$30,$A24,G$6),NA()))</f>
        <v>0</v>
      </c>
    </row>
    <row r="25" spans="1:7" ht="19.5" customHeight="1" x14ac:dyDescent="0.3">
      <c r="A25">
        <f>ROWS($B$15:B25)</f>
        <v>11</v>
      </c>
      <c r="B25" t="str">
        <f>IF('Input af finansdata'!B16=0,"",'Input af finansdata'!B16)</f>
        <v>MÅLEPUNKT 3</v>
      </c>
      <c r="C25">
        <f ca="1">IF($B25="",NA(),IFERROR(INDEX('Input af finansdata'!$B$6:$I$30,$A25,C$6),NA()))</f>
        <v>0</v>
      </c>
      <c r="D25">
        <f ca="1">IF($B25="",NA(),IFERROR(INDEX('Input af finansdata'!$B$6:$I$30,$A25,D$6),NA()))</f>
        <v>0</v>
      </c>
      <c r="E25" t="e">
        <f ca="1">IF($B25="",NA(),IFERROR(INDEX('Input af finansdata'!$B$6:$I$30,$A25,E$6),NA()))</f>
        <v>#N/A</v>
      </c>
      <c r="F25">
        <f ca="1">IF($B25="",NA(),IFERROR(INDEX('Input af finansdata'!$B$6:$I$30,$A25,F$6),NA()))</f>
        <v>0</v>
      </c>
      <c r="G25">
        <f ca="1">IF($B25="",NA(),IFERROR(INDEX('Input af finansdata'!$B$6:$I$30,$A25,G$6),NA()))</f>
        <v>0</v>
      </c>
    </row>
    <row r="26" spans="1:7" ht="19.5" customHeight="1" x14ac:dyDescent="0.3">
      <c r="A26">
        <f>ROWS($B$15:B26)</f>
        <v>12</v>
      </c>
      <c r="B26" t="str">
        <f>IF('Input af finansdata'!B17=0,"",'Input af finansdata'!B17)</f>
        <v>MÅLEPUNKT 4</v>
      </c>
      <c r="C26">
        <f ca="1">IF($B26="",NA(),IFERROR(INDEX('Input af finansdata'!$B$6:$I$30,$A26,C$6),NA()))</f>
        <v>0</v>
      </c>
      <c r="D26">
        <f ca="1">IF($B26="",NA(),IFERROR(INDEX('Input af finansdata'!$B$6:$I$30,$A26,D$6),NA()))</f>
        <v>0</v>
      </c>
      <c r="E26" t="e">
        <f ca="1">IF($B26="",NA(),IFERROR(INDEX('Input af finansdata'!$B$6:$I$30,$A26,E$6),NA()))</f>
        <v>#N/A</v>
      </c>
      <c r="F26">
        <f ca="1">IF($B26="",NA(),IFERROR(INDEX('Input af finansdata'!$B$6:$I$30,$A26,F$6),NA()))</f>
        <v>0</v>
      </c>
      <c r="G26">
        <f ca="1">IF($B26="",NA(),IFERROR(INDEX('Input af finansdata'!$B$6:$I$30,$A26,G$6),NA()))</f>
        <v>0</v>
      </c>
    </row>
    <row r="27" spans="1:7" ht="19.5" customHeight="1" x14ac:dyDescent="0.3">
      <c r="A27">
        <f>ROWS($B$15:B27)</f>
        <v>13</v>
      </c>
      <c r="B27" t="str">
        <f>IF('Input af finansdata'!B18=0,"",'Input af finansdata'!B18)</f>
        <v>MÅLEPUNKT 5</v>
      </c>
      <c r="C27">
        <f ca="1">IF($B27="",NA(),IFERROR(INDEX('Input af finansdata'!$B$6:$I$30,$A27,C$6),NA()))</f>
        <v>0</v>
      </c>
      <c r="D27">
        <f ca="1">IF($B27="",NA(),IFERROR(INDEX('Input af finansdata'!$B$6:$I$30,$A27,D$6),NA()))</f>
        <v>0</v>
      </c>
      <c r="E27" t="e">
        <f ca="1">IF($B27="",NA(),IFERROR(INDEX('Input af finansdata'!$B$6:$I$30,$A27,E$6),NA()))</f>
        <v>#N/A</v>
      </c>
      <c r="F27">
        <f ca="1">IF($B27="",NA(),IFERROR(INDEX('Input af finansdata'!$B$6:$I$30,$A27,F$6),NA()))</f>
        <v>0</v>
      </c>
      <c r="G27">
        <f ca="1">IF($B27="",NA(),IFERROR(INDEX('Input af finansdata'!$B$6:$I$30,$A27,G$6),NA()))</f>
        <v>0</v>
      </c>
    </row>
    <row r="28" spans="1:7" ht="19.5" customHeight="1" x14ac:dyDescent="0.3">
      <c r="A28">
        <f>ROWS($B$15:B28)</f>
        <v>14</v>
      </c>
      <c r="B28" t="str">
        <f>IF('Input af finansdata'!B19=0,"",'Input af finansdata'!B19)</f>
        <v>MÅLEPUNKT 6</v>
      </c>
      <c r="C28">
        <f ca="1">IF($B28="",NA(),IFERROR(INDEX('Input af finansdata'!$B$6:$I$30,$A28,C$6),NA()))</f>
        <v>0</v>
      </c>
      <c r="D28">
        <f ca="1">IF($B28="",NA(),IFERROR(INDEX('Input af finansdata'!$B$6:$I$30,$A28,D$6),NA()))</f>
        <v>0</v>
      </c>
      <c r="E28" t="e">
        <f ca="1">IF($B28="",NA(),IFERROR(INDEX('Input af finansdata'!$B$6:$I$30,$A28,E$6),NA()))</f>
        <v>#N/A</v>
      </c>
      <c r="F28">
        <f ca="1">IF($B28="",NA(),IFERROR(INDEX('Input af finansdata'!$B$6:$I$30,$A28,F$6),NA()))</f>
        <v>0</v>
      </c>
      <c r="G28">
        <f ca="1">IF($B28="",NA(),IFERROR(INDEX('Input af finansdata'!$B$6:$I$30,$A28,G$6),NA()))</f>
        <v>0</v>
      </c>
    </row>
    <row r="29" spans="1:7" ht="19.5" customHeight="1" x14ac:dyDescent="0.3">
      <c r="A29">
        <f>ROWS($B$15:B29)</f>
        <v>15</v>
      </c>
      <c r="B29" t="str">
        <f>IF('Input af finansdata'!B20=0,"",'Input af finansdata'!B20)</f>
        <v/>
      </c>
      <c r="C29" t="e">
        <f>IF(B29="",NA(),IFERROR(INDEX('Input af finansdata'!$B$6:$I$30,$A29,C$6),NA()))</f>
        <v>#N/A</v>
      </c>
      <c r="D29" t="e">
        <f>IF(B29="",NA(),IFERROR(INDEX('Input af finansdata'!$B$6:$I$30,$A29,D$6),NA()))</f>
        <v>#N/A</v>
      </c>
      <c r="E29" t="e">
        <f>IF(B29="",NA(),IFERROR(INDEX('Input af finansdata'!$B$6:$I$30,$A29,E$6),NA()))</f>
        <v>#N/A</v>
      </c>
      <c r="F29" t="e">
        <f>IF(B29="",NA(),IFERROR(INDEX('Input af finansdata'!$B$6:$I$30,$A29,F$6),NA()))</f>
        <v>#N/A</v>
      </c>
      <c r="G29" t="e">
        <f>IF(B29="",NA(),IFERROR(INDEX('Input af finansdata'!$B$6:$I$30,$A29,G$6),NA()))</f>
        <v>#N/A</v>
      </c>
    </row>
    <row r="30" spans="1:7" ht="19.5" customHeight="1" x14ac:dyDescent="0.3">
      <c r="A30">
        <f>ROWS($B$15:B30)</f>
        <v>16</v>
      </c>
      <c r="B30" t="str">
        <f>IF('Input af finansdata'!B21=0,"",'Input af finansdata'!B21)</f>
        <v/>
      </c>
      <c r="C30" t="e">
        <f>IF(B30="",NA(),IFERROR(INDEX('Input af finansdata'!$B$6:$I$30,$A30,C$6),NA()))</f>
        <v>#N/A</v>
      </c>
      <c r="D30" t="e">
        <f>IF(B30="",NA(),IFERROR(INDEX('Input af finansdata'!$B$6:$I$30,$A30,D$6),NA()))</f>
        <v>#N/A</v>
      </c>
      <c r="E30" t="e">
        <f>IF(B30="",NA(),IFERROR(INDEX('Input af finansdata'!$B$6:$I$30,$A30,E$6),NA()))</f>
        <v>#N/A</v>
      </c>
      <c r="F30" t="e">
        <f>IF(B30="",NA(),IFERROR(INDEX('Input af finansdata'!$B$6:$I$30,$A30,F$6),NA()))</f>
        <v>#N/A</v>
      </c>
      <c r="G30" t="e">
        <f>IF(B30="",NA(),IFERROR(INDEX('Input af finansdata'!$B$6:$I$30,$A30,G$6),NA()))</f>
        <v>#N/A</v>
      </c>
    </row>
    <row r="31" spans="1:7" ht="19.5" customHeight="1" x14ac:dyDescent="0.3">
      <c r="A31">
        <f>ROWS($B$15:B31)</f>
        <v>17</v>
      </c>
      <c r="B31" t="str">
        <f>IF('Input af finansdata'!B22=0,"",'Input af finansdata'!B22)</f>
        <v/>
      </c>
      <c r="C31" t="e">
        <f>IF(B31="",NA(),IFERROR(INDEX('Input af finansdata'!$B$6:$I$30,$A31,C$6),NA()))</f>
        <v>#N/A</v>
      </c>
      <c r="D31" t="e">
        <f>IF(B31="",NA(),IFERROR(INDEX('Input af finansdata'!$B$6:$I$30,$A31,D$6),NA()))</f>
        <v>#N/A</v>
      </c>
      <c r="E31" t="e">
        <f>IF(B31="",NA(),IFERROR(INDEX('Input af finansdata'!$B$6:$I$30,$A31,E$6),NA()))</f>
        <v>#N/A</v>
      </c>
      <c r="F31" t="e">
        <f>IF(B31="",NA(),IFERROR(INDEX('Input af finansdata'!$B$6:$I$30,$A31,F$6),NA()))</f>
        <v>#N/A</v>
      </c>
      <c r="G31" t="e">
        <f>IF(B31="",NA(),IFERROR(INDEX('Input af finansdata'!$B$6:$I$30,$A31,G$6),NA()))</f>
        <v>#N/A</v>
      </c>
    </row>
    <row r="32" spans="1:7" ht="19.5" customHeight="1" x14ac:dyDescent="0.3">
      <c r="A32">
        <f>ROWS($B$15:B32)</f>
        <v>18</v>
      </c>
      <c r="B32" t="str">
        <f>IF('Input af finansdata'!B23=0,"",'Input af finansdata'!B23)</f>
        <v/>
      </c>
      <c r="C32" t="e">
        <f>IF(B32="",NA(),IFERROR(INDEX('Input af finansdata'!$B$6:$I$30,$A32,C$6),NA()))</f>
        <v>#N/A</v>
      </c>
      <c r="D32" t="e">
        <f>IF(B32="",NA(),IFERROR(INDEX('Input af finansdata'!$B$6:$I$30,$A32,D$6),NA()))</f>
        <v>#N/A</v>
      </c>
      <c r="E32" t="e">
        <f>IF(B32="",NA(),IFERROR(INDEX('Input af finansdata'!$B$6:$I$30,$A32,E$6),NA()))</f>
        <v>#N/A</v>
      </c>
      <c r="F32" t="e">
        <f>IF(B32="",NA(),IFERROR(INDEX('Input af finansdata'!$B$6:$I$30,$A32,F$6),NA()))</f>
        <v>#N/A</v>
      </c>
      <c r="G32" t="e">
        <f>IF(B32="",NA(),IFERROR(INDEX('Input af finansdata'!$B$6:$I$30,$A32,G$6),NA()))</f>
        <v>#N/A</v>
      </c>
    </row>
    <row r="33" spans="1:7" ht="19.5" customHeight="1" x14ac:dyDescent="0.3">
      <c r="A33">
        <f>ROWS($B$15:B33)</f>
        <v>19</v>
      </c>
      <c r="B33" t="str">
        <f>IF('Input af finansdata'!B24=0,"",'Input af finansdata'!B24)</f>
        <v/>
      </c>
      <c r="C33" t="e">
        <f>IF(B33="",NA(),IFERROR(INDEX('Input af finansdata'!$B$6:$I$30,$A33,C$6),NA()))</f>
        <v>#N/A</v>
      </c>
      <c r="D33" t="e">
        <f>IF(B33="",NA(),IFERROR(INDEX('Input af finansdata'!$B$6:$I$30,$A33,D$6),NA()))</f>
        <v>#N/A</v>
      </c>
      <c r="E33" t="e">
        <f>IF(B33="",NA(),IFERROR(INDEX('Input af finansdata'!$B$6:$I$30,$A33,E$6),NA()))</f>
        <v>#N/A</v>
      </c>
      <c r="F33" t="e">
        <f>IF(B33="",NA(),IFERROR(INDEX('Input af finansdata'!$B$6:$I$30,$A33,F$6),NA()))</f>
        <v>#N/A</v>
      </c>
      <c r="G33" t="e">
        <f>IF(B33="",NA(),IFERROR(INDEX('Input af finansdata'!$B$6:$I$30,$A33,G$6),NA()))</f>
        <v>#N/A</v>
      </c>
    </row>
    <row r="34" spans="1:7" ht="19.5" customHeight="1" x14ac:dyDescent="0.3">
      <c r="A34">
        <f>ROWS($B$15:B34)</f>
        <v>20</v>
      </c>
      <c r="B34" t="str">
        <f>IF('Input af finansdata'!B25=0,"",'Input af finansdata'!B25)</f>
        <v/>
      </c>
      <c r="C34" t="e">
        <f>IF(B34="",NA(),IFERROR(INDEX('Input af finansdata'!$B$6:$I$30,$A34,C$6),NA()))</f>
        <v>#N/A</v>
      </c>
      <c r="D34" t="e">
        <f>IF(B34="",NA(),IFERROR(INDEX('Input af finansdata'!$B$6:$I$30,$A34,D$6),NA()))</f>
        <v>#N/A</v>
      </c>
      <c r="E34" t="e">
        <f>IF(B34="",NA(),IFERROR(INDEX('Input af finansdata'!$B$6:$I$30,$A34,E$6),NA()))</f>
        <v>#N/A</v>
      </c>
      <c r="F34" t="e">
        <f>IF(B34="",NA(),IFERROR(INDEX('Input af finansdata'!$B$6:$I$30,$A34,F$6),NA()))</f>
        <v>#N/A</v>
      </c>
      <c r="G34" t="e">
        <f>IF(B34="",NA(),IFERROR(INDEX('Input af finansdata'!$B$6:$I$30,$A34,G$6),NA()))</f>
        <v>#N/A</v>
      </c>
    </row>
    <row r="35" spans="1:7" ht="19.5" customHeight="1" x14ac:dyDescent="0.3">
      <c r="A35">
        <f>ROWS($B$15:B35)</f>
        <v>21</v>
      </c>
      <c r="B35" t="str">
        <f>IF('Input af finansdata'!B26=0,"",'Input af finansdata'!B26)</f>
        <v/>
      </c>
      <c r="C35" t="e">
        <f>IF(B35="",NA(),IFERROR(INDEX('Input af finansdata'!$B$6:$I$30,$A35,C$6),NA()))</f>
        <v>#N/A</v>
      </c>
      <c r="D35" t="e">
        <f>IF(B35="",NA(),IFERROR(INDEX('Input af finansdata'!$B$6:$I$30,$A35,D$6),NA()))</f>
        <v>#N/A</v>
      </c>
      <c r="E35" t="e">
        <f>IF(B35="",NA(),IFERROR(INDEX('Input af finansdata'!$B$6:$I$30,$A35,E$6),NA()))</f>
        <v>#N/A</v>
      </c>
      <c r="F35" t="e">
        <f>IF(B35="",NA(),IFERROR(INDEX('Input af finansdata'!$B$6:$I$30,$A35,F$6),NA()))</f>
        <v>#N/A</v>
      </c>
      <c r="G35" t="e">
        <f>IF(B35="",NA(),IFERROR(INDEX('Input af finansdata'!$B$6:$I$30,$A35,G$6),NA()))</f>
        <v>#N/A</v>
      </c>
    </row>
    <row r="36" spans="1:7" ht="19.5" customHeight="1" x14ac:dyDescent="0.3">
      <c r="A36">
        <f>ROWS($B$15:B36)</f>
        <v>22</v>
      </c>
      <c r="B36" t="str">
        <f>IF('Input af finansdata'!B27=0,"",'Input af finansdata'!B27)</f>
        <v/>
      </c>
      <c r="C36" t="e">
        <f>IF(B36="",NA(),IFERROR(INDEX('Input af finansdata'!$B$6:$I$30,$A36,C$6),NA()))</f>
        <v>#N/A</v>
      </c>
      <c r="D36" t="e">
        <f>IF(B36="",NA(),IFERROR(INDEX('Input af finansdata'!$B$6:$I$30,$A36,D$6),NA()))</f>
        <v>#N/A</v>
      </c>
      <c r="E36" t="e">
        <f>IF(B36="",NA(),IFERROR(INDEX('Input af finansdata'!$B$6:$I$30,$A36,E$6),NA()))</f>
        <v>#N/A</v>
      </c>
      <c r="F36" t="e">
        <f>IF(B36="",NA(),IFERROR(INDEX('Input af finansdata'!$B$6:$I$30,$A36,F$6),NA()))</f>
        <v>#N/A</v>
      </c>
      <c r="G36" t="e">
        <f>IF(B36="",NA(),IFERROR(INDEX('Input af finansdata'!$B$6:$I$30,$A36,G$6),NA()))</f>
        <v>#N/A</v>
      </c>
    </row>
    <row r="37" spans="1:7" ht="19.5" customHeight="1" x14ac:dyDescent="0.3">
      <c r="A37">
        <f>ROWS($B$15:B37)</f>
        <v>23</v>
      </c>
      <c r="B37" t="str">
        <f>IF('Input af finansdata'!B28=0,"",'Input af finansdata'!B28)</f>
        <v/>
      </c>
      <c r="C37" t="e">
        <f>IF(B37="",NA(),IFERROR(INDEX('Input af finansdata'!$B$6:$I$30,$A37,C$6),NA()))</f>
        <v>#N/A</v>
      </c>
      <c r="D37" t="e">
        <f>IF(B37="",NA(),IFERROR(INDEX('Input af finansdata'!$B$6:$I$30,$A37,D$6),NA()))</f>
        <v>#N/A</v>
      </c>
      <c r="E37" t="e">
        <f>IF(B37="",NA(),IFERROR(INDEX('Input af finansdata'!$B$6:$I$30,$A37,E$6),NA()))</f>
        <v>#N/A</v>
      </c>
      <c r="F37" t="e">
        <f>IF(B37="",NA(),IFERROR(INDEX('Input af finansdata'!$B$6:$I$30,$A37,F$6),NA()))</f>
        <v>#N/A</v>
      </c>
      <c r="G37" t="e">
        <f>IF(B37="",NA(),IFERROR(INDEX('Input af finansdata'!$B$6:$I$30,$A37,G$6),NA()))</f>
        <v>#N/A</v>
      </c>
    </row>
    <row r="38" spans="1:7" ht="19.5" customHeight="1" x14ac:dyDescent="0.3">
      <c r="A38">
        <f>ROWS($B$15:B38)</f>
        <v>24</v>
      </c>
      <c r="B38" t="str">
        <f>IF('Input af finansdata'!B29=0,"",'Input af finansdata'!B29)</f>
        <v/>
      </c>
      <c r="C38" t="e">
        <f>IF(B38="",NA(),IFERROR(INDEX('Input af finansdata'!$B$6:$I$30,$A38,C$6),NA()))</f>
        <v>#N/A</v>
      </c>
      <c r="D38" t="e">
        <f>IF(B38="",NA(),IFERROR(INDEX('Input af finansdata'!$B$6:$I$30,$A38,D$6),NA()))</f>
        <v>#N/A</v>
      </c>
      <c r="E38" t="e">
        <f>IF(B38="",NA(),IFERROR(INDEX('Input af finansdata'!$B$6:$I$30,$A38,E$6),NA()))</f>
        <v>#N/A</v>
      </c>
      <c r="F38" t="e">
        <f>IF(B38="",NA(),IFERROR(INDEX('Input af finansdata'!$B$6:$I$30,$A38,F$6),NA()))</f>
        <v>#N/A</v>
      </c>
      <c r="G38" t="e">
        <f>IF(B38="",NA(),IFERROR(INDEX('Input af finansdata'!$B$6:$I$30,$A38,G$6),NA()))</f>
        <v>#N/A</v>
      </c>
    </row>
    <row r="39" spans="1:7" ht="19.5" customHeight="1" x14ac:dyDescent="0.3">
      <c r="A39">
        <f>ROWS($B$15:B39)</f>
        <v>25</v>
      </c>
      <c r="B39" t="str">
        <f>IF('Input af finansdata'!B30=0,"",'Input af finansdata'!B30)</f>
        <v/>
      </c>
      <c r="C39" t="e">
        <f>IF(B39="",NA(),IFERROR(INDEX('Input af finansdata'!$B$6:$I$30,$A39,C$6),NA()))</f>
        <v>#N/A</v>
      </c>
      <c r="D39" t="e">
        <f>IF(B39="",NA(),IFERROR(INDEX('Input af finansdata'!$B$6:$I$30,$A39,D$6),NA()))</f>
        <v>#N/A</v>
      </c>
      <c r="E39" t="e">
        <f>IF(B39="",NA(),IFERROR(INDEX('Input af finansdata'!$B$6:$I$30,$A39,E$6),NA()))</f>
        <v>#N/A</v>
      </c>
      <c r="F39" t="e">
        <f>IF(B39="",NA(),IFERROR(INDEX('Input af finansdata'!$B$6:$I$30,$A39,F$6),NA()))</f>
        <v>#N/A</v>
      </c>
      <c r="G39" t="e">
        <f>IF(B39="",NA(),IFERROR(INDEX('Input af finansdata'!$B$6:$I$30,$A39,G$6),NA()))</f>
        <v>#N/A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Navngivne områder</vt:lpstr>
      </vt:variant>
      <vt:variant>
        <vt:i4>3</vt:i4>
      </vt:variant>
    </vt:vector>
  </HeadingPairs>
  <TitlesOfParts>
    <vt:vector size="8" baseType="lpstr">
      <vt:lpstr>Finansrapport</vt:lpstr>
      <vt:lpstr>Input af finansdata</vt:lpstr>
      <vt:lpstr>Indstillinger for Nøglemålinger</vt:lpstr>
      <vt:lpstr>Transaktioner</vt:lpstr>
      <vt:lpstr>Beregninger</vt:lpstr>
      <vt:lpstr>Finansrapport!Udskriftsområde</vt:lpstr>
      <vt:lpstr>ValgtÅr</vt:lpstr>
      <vt:lpstr>År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Daniel Nilsson</dc:creator>
  <cp:lastModifiedBy>Martin Daniel Nilsson</cp:lastModifiedBy>
  <dcterms:created xsi:type="dcterms:W3CDTF">2013-12-05T14:43:36Z</dcterms:created>
  <dcterms:modified xsi:type="dcterms:W3CDTF">2018-02-14T20:22:46Z</dcterms:modified>
</cp:coreProperties>
</file>